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defaultThemeVersion="124226"/>
  <xr:revisionPtr revIDLastSave="0" documentId="13_ncr:1_{375AE642-B2FA-44EE-B01A-D676C5217712}" xr6:coauthVersionLast="47" xr6:coauthVersionMax="47" xr10:uidLastSave="{00000000-0000-0000-0000-000000000000}"/>
  <bookViews>
    <workbookView xWindow="-108" yWindow="-108" windowWidth="23256" windowHeight="12576" xr2:uid="{00000000-000D-0000-FFFF-FFFF00000000}"/>
  </bookViews>
  <sheets>
    <sheet name="Trimestral" sheetId="5" r:id="rId1"/>
  </sheets>
  <definedNames>
    <definedName name="_PAG1">#REF!</definedName>
    <definedName name="año1996">#REF!</definedName>
    <definedName name="año2004">#REF!</definedName>
    <definedName name="año88_89">#REF!</definedName>
    <definedName name="año89">#REF!</definedName>
    <definedName name="año89_91">#REF!,#REF!</definedName>
    <definedName name="año89_94">#REF!,#REF!</definedName>
    <definedName name="año90">#REF!</definedName>
    <definedName name="año90_91">#REF!</definedName>
    <definedName name="año91">#REF!</definedName>
    <definedName name="año92">#REF!</definedName>
    <definedName name="año92_93">#REF!</definedName>
    <definedName name="año93">#REF!</definedName>
    <definedName name="año93_94">#REF!</definedName>
    <definedName name="año94">#REF!</definedName>
    <definedName name="año94_95">#REF!</definedName>
    <definedName name="año95_96">#REF!</definedName>
    <definedName name="año96_97">#REF!</definedName>
    <definedName name="area">#REF!</definedName>
    <definedName name="Area_a_imprimir">#REF!</definedName>
    <definedName name="AUST">#REF!</definedName>
    <definedName name="CAN">#REF!</definedName>
    <definedName name="CRSabr">#REF!</definedName>
    <definedName name="CRSago">#REF!</definedName>
    <definedName name="CRSdic">#REF!</definedName>
    <definedName name="CRSdic02">#REF!</definedName>
    <definedName name="CRSene">#REF!</definedName>
    <definedName name="CRSfeb">#REF!</definedName>
    <definedName name="CRSjul">#REF!</definedName>
    <definedName name="CRSjun">#REF!</definedName>
    <definedName name="CRSmar">#REF!</definedName>
    <definedName name="CRSmay">#REF!</definedName>
    <definedName name="CRSnov">#REF!</definedName>
    <definedName name="CRSoct">#REF!</definedName>
    <definedName name="CRSsep">#REF!</definedName>
    <definedName name="cuadro14">#REF!</definedName>
    <definedName name="cuadro15">#REF!</definedName>
    <definedName name="CUADRO24">#REF!</definedName>
    <definedName name="cuadro395">#REF!</definedName>
    <definedName name="cuadro396">#REF!</definedName>
    <definedName name="cuadro397">#REF!</definedName>
    <definedName name="cuadro398">#REF!</definedName>
    <definedName name="cuadro399">#REF!</definedName>
    <definedName name="datos">#REF!,#REF!,#REF!</definedName>
    <definedName name="DM">#REF!</definedName>
    <definedName name="ECU">#REF!</definedName>
    <definedName name="EURO">#REF!</definedName>
    <definedName name="EUROabr">#REF!</definedName>
    <definedName name="EUROago">#REF!</definedName>
    <definedName name="EUROdic">#REF!</definedName>
    <definedName name="EUROdic02">#REF!</definedName>
    <definedName name="EUROene">#REF!</definedName>
    <definedName name="EUROfeb">#REF!</definedName>
    <definedName name="EUROjul">#REF!</definedName>
    <definedName name="EUROjun">#REF!</definedName>
    <definedName name="EUROmar">#REF!</definedName>
    <definedName name="EUROmay">#REF!</definedName>
    <definedName name="EUROnov">#REF!</definedName>
    <definedName name="EUROoct">#REF!</definedName>
    <definedName name="EUROsep">#REF!</definedName>
    <definedName name="FLH">#REF!</definedName>
    <definedName name="FRB">#REF!</definedName>
    <definedName name="FRF">#REF!</definedName>
    <definedName name="FRS">#REF!</definedName>
    <definedName name="FRSabr">#REF!</definedName>
    <definedName name="FRSago">#REF!</definedName>
    <definedName name="FRSdic">#REF!</definedName>
    <definedName name="FRSdic02">#REF!</definedName>
    <definedName name="FRSene">#REF!</definedName>
    <definedName name="FRSfeb">#REF!</definedName>
    <definedName name="FRSjul">#REF!</definedName>
    <definedName name="FRSjun">#REF!</definedName>
    <definedName name="FRSmar">#REF!</definedName>
    <definedName name="FRSmay">#REF!</definedName>
    <definedName name="FRSnov">#REF!</definedName>
    <definedName name="FRSoct">#REF!</definedName>
    <definedName name="FRSsep">#REF!</definedName>
    <definedName name="h1977_1989">#REF!,#REF!</definedName>
    <definedName name="h1989_1994">#REF!,#REF!</definedName>
    <definedName name="Hoja1">#REF!</definedName>
    <definedName name="Hoja2">#REF!</definedName>
    <definedName name="Hoja3">#REF!</definedName>
    <definedName name="Hoja4">#REF!</definedName>
    <definedName name="Hoja5">#REF!</definedName>
    <definedName name="Hoja6">#REF!</definedName>
    <definedName name="Hoja7">#REF!</definedName>
    <definedName name="Hoja8">#REF!</definedName>
    <definedName name="HTML_CodePage" hidden="1">1252</definedName>
    <definedName name="HTML_Control"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ind_89_91">#REF!</definedName>
    <definedName name="ind_92_94">#REF!</definedName>
    <definedName name="ind89_91">#REF!</definedName>
    <definedName name="ind89_94">#REF!,#REF!</definedName>
    <definedName name="ind92_94">#REF!</definedName>
    <definedName name="ind95_97">#REF!</definedName>
    <definedName name="índices">#REF!,#REF!,#REF!</definedName>
    <definedName name="LIB">#REF!</definedName>
    <definedName name="LIT">#REF!</definedName>
    <definedName name="MF">#REF!</definedName>
    <definedName name="nuevo">#REF!</definedName>
    <definedName name="PAG1_DL600">#REF!</definedName>
    <definedName name="PAG2_CRED_EXPORT">#REF!</definedName>
    <definedName name="PAGINA">#REF!</definedName>
    <definedName name="paises1">#REF!</definedName>
    <definedName name="paises2">#REF!</definedName>
    <definedName name="paises3">#REF!</definedName>
    <definedName name="Paístodo">#REF!,#REF!,#REF!</definedName>
    <definedName name="PTA">#REF!</definedName>
    <definedName name="RAND">#REF!</definedName>
    <definedName name="Resumen">#REF!</definedName>
    <definedName name="serie_1">#REF!</definedName>
    <definedName name="serie_1_97">#REF!,#REF!</definedName>
    <definedName name="serie_2">#REF!</definedName>
    <definedName name="serie_2_97">#REF!,#REF!</definedName>
    <definedName name="serie_clas_ant">#REF!</definedName>
    <definedName name="serie_clas_nva">#REF!</definedName>
    <definedName name="serie1">#REF!,#REF!,#REF!</definedName>
    <definedName name="serie1n">#REF!</definedName>
    <definedName name="serie2n">#REF!</definedName>
    <definedName name="título_1">#REF!,#REF!</definedName>
    <definedName name="título_2">#REF!,#REF!</definedName>
    <definedName name="título_año">#REF!,#REF!</definedName>
    <definedName name="título_índice">#REF!,#REF!,#REF!</definedName>
    <definedName name="TODO">#REF!,#REF!,#REF!,#REF!,#REF!,#REF!,#REF!,#REF!</definedName>
    <definedName name="UCB">#REF!</definedName>
    <definedName name="USdic02">#REF!</definedName>
    <definedName name="xxx">#REF!</definedName>
    <definedName name="YEN">#REF!</definedName>
    <definedName name="YENabr">#REF!</definedName>
    <definedName name="YENago">#REF!</definedName>
    <definedName name="YENdic">#REF!</definedName>
    <definedName name="YENdic02">#REF!</definedName>
    <definedName name="YENene">#REF!</definedName>
    <definedName name="YENfeb">#REF!</definedName>
    <definedName name="YENjul">#REF!</definedName>
    <definedName name="YENjun">#REF!</definedName>
    <definedName name="YENmar">#REF!</definedName>
    <definedName name="YENmay">#REF!</definedName>
    <definedName name="YENnov">#REF!</definedName>
    <definedName name="YENoct">#REF!</definedName>
    <definedName name="YENse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P22" i="5" l="1"/>
  <c r="AP17" i="5" l="1"/>
  <c r="AP16" i="5"/>
  <c r="AP14" i="5"/>
  <c r="AO14" i="5"/>
  <c r="AP23" i="5" l="1"/>
  <c r="AP18" i="5"/>
  <c r="AO17" i="5"/>
  <c r="AN17" i="5"/>
  <c r="AO18" i="5" l="1"/>
  <c r="AN18" i="5"/>
  <c r="AO16" i="5"/>
  <c r="AN16" i="5"/>
  <c r="AN14" i="5"/>
  <c r="AO23" i="5"/>
  <c r="AN23" i="5"/>
  <c r="AO22" i="5"/>
  <c r="AN22" i="5"/>
  <c r="AM14" i="5"/>
  <c r="AM16" i="5"/>
  <c r="AM17" i="5"/>
  <c r="AM22" i="5" s="1"/>
  <c r="AM18" i="5" l="1"/>
  <c r="AM23" i="5"/>
  <c r="AL17" i="5" l="1"/>
  <c r="AL23" i="5" s="1"/>
  <c r="AL16" i="5"/>
  <c r="AL14" i="5"/>
  <c r="AL13" i="5"/>
  <c r="AL15" i="5"/>
  <c r="AK23" i="5"/>
  <c r="AK22" i="5"/>
  <c r="AK18" i="5"/>
  <c r="AK16" i="5"/>
  <c r="AK14" i="5"/>
  <c r="AG7" i="5"/>
  <c r="AF7" i="5"/>
  <c r="AE7" i="5"/>
  <c r="AD7" i="5"/>
  <c r="AJ23" i="5"/>
  <c r="AJ22" i="5"/>
  <c r="AJ18" i="5"/>
  <c r="AJ16" i="5"/>
  <c r="AJ13" i="5"/>
  <c r="AJ14" i="5"/>
  <c r="AI13" i="5"/>
  <c r="AI23" i="5"/>
  <c r="AI22" i="5"/>
  <c r="AI18" i="5"/>
  <c r="AI16" i="5"/>
  <c r="AI14" i="5"/>
  <c r="AH23" i="5"/>
  <c r="AH22" i="5"/>
  <c r="AH18" i="5"/>
  <c r="AH17" i="5"/>
  <c r="AH14" i="5"/>
  <c r="AH16" i="5"/>
  <c r="AG17" i="5"/>
  <c r="AG23" i="5"/>
  <c r="AG22" i="5"/>
  <c r="AG18" i="5"/>
  <c r="AG16" i="5"/>
  <c r="AG14" i="5"/>
  <c r="AF17" i="5"/>
  <c r="AF23" i="5"/>
  <c r="AF16" i="5"/>
  <c r="AF14" i="5"/>
  <c r="AF18" i="5"/>
  <c r="AF22" i="5"/>
  <c r="AE17" i="5"/>
  <c r="AE18" i="5"/>
  <c r="AE22" i="5"/>
  <c r="AE23" i="5"/>
  <c r="AE16" i="5"/>
  <c r="AE14" i="5"/>
  <c r="B15" i="5"/>
  <c r="B16" i="5"/>
  <c r="B13" i="5"/>
  <c r="B14" i="5"/>
  <c r="AD17" i="5"/>
  <c r="AD18" i="5"/>
  <c r="AD16" i="5"/>
  <c r="AD14" i="5"/>
  <c r="AC17" i="5"/>
  <c r="AC22" i="5"/>
  <c r="AC18" i="5"/>
  <c r="AC16" i="5"/>
  <c r="AC14" i="5"/>
  <c r="AB17" i="5"/>
  <c r="AB23" i="5"/>
  <c r="AB16" i="5"/>
  <c r="AB14" i="5"/>
  <c r="AD22" i="5"/>
  <c r="AD23" i="5"/>
  <c r="AC23" i="5"/>
  <c r="AB18" i="5"/>
  <c r="AB22" i="5"/>
  <c r="AA16" i="5"/>
  <c r="AA14" i="5"/>
  <c r="AA17" i="5"/>
  <c r="AA18" i="5"/>
  <c r="AA23" i="5"/>
  <c r="AA22" i="5"/>
  <c r="Z17" i="5"/>
  <c r="Z16" i="5"/>
  <c r="Z14" i="5"/>
  <c r="Z23" i="5"/>
  <c r="Z22" i="5"/>
  <c r="Z18" i="5"/>
  <c r="Y17" i="5"/>
  <c r="Y18" i="5"/>
  <c r="Y14" i="5"/>
  <c r="Y22" i="5"/>
  <c r="Y16" i="5"/>
  <c r="X13" i="5"/>
  <c r="X14" i="5"/>
  <c r="X15" i="5"/>
  <c r="X16" i="5"/>
  <c r="W13" i="5"/>
  <c r="W14" i="5"/>
  <c r="X17" i="5"/>
  <c r="X23" i="5"/>
  <c r="V13" i="5"/>
  <c r="V14" i="5"/>
  <c r="W15" i="5"/>
  <c r="W16" i="5"/>
  <c r="V15" i="5"/>
  <c r="V16" i="5"/>
  <c r="W17" i="5"/>
  <c r="W18" i="5"/>
  <c r="V17" i="5"/>
  <c r="V18" i="5"/>
  <c r="V23" i="5"/>
  <c r="U13" i="5"/>
  <c r="U14" i="5"/>
  <c r="U15" i="5"/>
  <c r="U17" i="5"/>
  <c r="O15" i="5"/>
  <c r="O13" i="5"/>
  <c r="T13" i="5"/>
  <c r="T15" i="5"/>
  <c r="S13" i="5"/>
  <c r="S15" i="5"/>
  <c r="R13" i="5"/>
  <c r="R15" i="5"/>
  <c r="R17" i="5"/>
  <c r="Q13" i="5"/>
  <c r="Q15" i="5"/>
  <c r="Q17" i="5"/>
  <c r="P13" i="5"/>
  <c r="P15" i="5"/>
  <c r="N13" i="5"/>
  <c r="N15" i="5"/>
  <c r="N17" i="5"/>
  <c r="M13" i="5"/>
  <c r="M15" i="5"/>
  <c r="M17" i="5"/>
  <c r="L13" i="5"/>
  <c r="L15" i="5"/>
  <c r="L16" i="5"/>
  <c r="K13" i="5"/>
  <c r="K15" i="5"/>
  <c r="K17" i="5"/>
  <c r="J13" i="5"/>
  <c r="J15" i="5"/>
  <c r="J17" i="5"/>
  <c r="I13" i="5"/>
  <c r="I15" i="5"/>
  <c r="I17" i="5"/>
  <c r="H13" i="5"/>
  <c r="H15" i="5"/>
  <c r="H16" i="5"/>
  <c r="G13" i="5"/>
  <c r="G15" i="5"/>
  <c r="G17" i="5"/>
  <c r="F13" i="5"/>
  <c r="F15" i="5"/>
  <c r="F17" i="5"/>
  <c r="E13" i="5"/>
  <c r="E15" i="5"/>
  <c r="E17" i="5"/>
  <c r="D13" i="5"/>
  <c r="D15" i="5"/>
  <c r="D16" i="5"/>
  <c r="C13" i="5"/>
  <c r="C15" i="5"/>
  <c r="C17" i="5"/>
  <c r="D17" i="5"/>
  <c r="D23" i="5"/>
  <c r="H17" i="5"/>
  <c r="H23" i="5"/>
  <c r="L17" i="5"/>
  <c r="L23" i="5"/>
  <c r="O17" i="5"/>
  <c r="O22" i="5"/>
  <c r="P17" i="5"/>
  <c r="P23" i="5"/>
  <c r="S17" i="5"/>
  <c r="S18" i="5"/>
  <c r="T17" i="5"/>
  <c r="T22" i="5"/>
  <c r="B17" i="5"/>
  <c r="O23" i="5"/>
  <c r="S23" i="5"/>
  <c r="T23" i="5"/>
  <c r="S22" i="5"/>
  <c r="D18" i="5"/>
  <c r="H18" i="5"/>
  <c r="L18" i="5"/>
  <c r="O18" i="5"/>
  <c r="P18" i="5"/>
  <c r="C16" i="5"/>
  <c r="E16" i="5"/>
  <c r="F16" i="5"/>
  <c r="G16" i="5"/>
  <c r="I16" i="5"/>
  <c r="J16" i="5"/>
  <c r="K16" i="5"/>
  <c r="M16" i="5"/>
  <c r="N16" i="5"/>
  <c r="O16" i="5"/>
  <c r="P16" i="5"/>
  <c r="Q16" i="5"/>
  <c r="R16" i="5"/>
  <c r="S16" i="5"/>
  <c r="T16" i="5"/>
  <c r="C14" i="5"/>
  <c r="D14" i="5"/>
  <c r="F14" i="5"/>
  <c r="G14" i="5"/>
  <c r="H14" i="5"/>
  <c r="J14" i="5"/>
  <c r="K14" i="5"/>
  <c r="L14" i="5"/>
  <c r="N14" i="5"/>
  <c r="O14" i="5"/>
  <c r="P14" i="5"/>
  <c r="Q14" i="5"/>
  <c r="S14" i="5"/>
  <c r="T14" i="5"/>
  <c r="F18" i="5"/>
  <c r="F23" i="5"/>
  <c r="F22" i="5"/>
  <c r="N22" i="5"/>
  <c r="N18" i="5"/>
  <c r="N23" i="5"/>
  <c r="B18" i="5"/>
  <c r="B22" i="5"/>
  <c r="B23" i="5"/>
  <c r="U18" i="5"/>
  <c r="U22" i="5"/>
  <c r="U23" i="5"/>
  <c r="J18" i="5"/>
  <c r="J22" i="5"/>
  <c r="J23" i="5"/>
  <c r="Q18" i="5"/>
  <c r="Q23" i="5"/>
  <c r="Q22" i="5"/>
  <c r="C22" i="5"/>
  <c r="C23" i="5"/>
  <c r="C18" i="5"/>
  <c r="E18" i="5"/>
  <c r="E23" i="5"/>
  <c r="E22" i="5"/>
  <c r="G22" i="5"/>
  <c r="G18" i="5"/>
  <c r="G23" i="5"/>
  <c r="I18" i="5"/>
  <c r="I23" i="5"/>
  <c r="I22" i="5"/>
  <c r="K22" i="5"/>
  <c r="K23" i="5"/>
  <c r="K18" i="5"/>
  <c r="M18" i="5"/>
  <c r="M23" i="5"/>
  <c r="M22" i="5"/>
  <c r="R23" i="5"/>
  <c r="R18" i="5"/>
  <c r="R22" i="5"/>
  <c r="T18" i="5"/>
  <c r="V22" i="5"/>
  <c r="W22" i="5"/>
  <c r="X22" i="5"/>
  <c r="Y23" i="5"/>
  <c r="R14" i="5"/>
  <c r="M14" i="5"/>
  <c r="I14" i="5"/>
  <c r="E14" i="5"/>
  <c r="P22" i="5"/>
  <c r="L22" i="5"/>
  <c r="H22" i="5"/>
  <c r="D22" i="5"/>
  <c r="W23" i="5"/>
  <c r="X18" i="5"/>
  <c r="U16" i="5"/>
  <c r="AL18" i="5" l="1"/>
  <c r="AL22" i="5"/>
</calcChain>
</file>

<file path=xl/sharedStrings.xml><?xml version="1.0" encoding="utf-8"?>
<sst xmlns="http://schemas.openxmlformats.org/spreadsheetml/2006/main" count="139" uniqueCount="16">
  <si>
    <t>US$ MM</t>
  </si>
  <si>
    <t>I</t>
  </si>
  <si>
    <t>II</t>
  </si>
  <si>
    <t>III</t>
  </si>
  <si>
    <t>IV</t>
  </si>
  <si>
    <t>Source: Central Bank and Ministry of Finance data.</t>
  </si>
  <si>
    <t>Foreign</t>
  </si>
  <si>
    <t>% Non-Resident</t>
  </si>
  <si>
    <t>Foreign Debt</t>
  </si>
  <si>
    <t>Total Debt</t>
  </si>
  <si>
    <t>Non-residents (% total)</t>
  </si>
  <si>
    <t>Local</t>
  </si>
  <si>
    <t>Local Debt</t>
  </si>
  <si>
    <t>Non-Resident holdings of total debt</t>
  </si>
  <si>
    <t>Notes:</t>
  </si>
  <si>
    <t xml:space="preserve">(i) The Non-Resident holdings of total, local and foreign debt data are at market value while the local, foreign and total debt is expressed in notional value. This may cause that in some period the % Non-Resident holdings could be above 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</si>
</sst>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43" formatCode="_ * #,##0.00_ ;_ * \-#,##0.00_ ;_ * &quot;-&quot;??_ ;_ @_ "/>
    <numFmt numFmtId="164" formatCode="_-* #,##0_-;\-* #,##0_-;_-* &quot;-&quot;_-;_-@_-"/>
    <numFmt numFmtId="165" formatCode="_-* #,##0.00_-;\-* #,##0.00_-;_-* &quot;-&quot;??_-;_-@_-"/>
    <numFmt numFmtId="166" formatCode="_-* #,##0\ _€_-;\-* #,##0\ _€_-;_-* &quot;-&quot;\ _€_-;_-@_-"/>
    <numFmt numFmtId="167" formatCode="_-* #,##0.00\ &quot;€&quot;_-;\-* #,##0.00\ &quot;€&quot;_-;_-* &quot;-&quot;??\ &quot;€&quot;_-;_-@_-"/>
    <numFmt numFmtId="168" formatCode="_-* #,##0.00\ _€_-;\-* #,##0.00\ _€_-;_-* &quot;-&quot;??\ _€_-;_-@_-"/>
    <numFmt numFmtId="169" formatCode="0.0%"/>
    <numFmt numFmtId="170" formatCode="_-&quot;$&quot;\ * #,##0.00_-;\-&quot;$&quot;\ * #,##0.00_-;_-&quot;$&quot;\ * &quot;-&quot;??_-;_-@_-"/>
    <numFmt numFmtId="171" formatCode="_-* #,##0.00[$€-1]_-;\-* #,##0.00[$€-1]_-;_-* &quot;-&quot;??[$€-1]_-"/>
    <numFmt numFmtId="172" formatCode="_-[$$-340A]\ * #,##0_-;\-[$$-340A]\ * #,##0_-;_-[$$-340A]\ * &quot;-&quot;_-;_-@_-"/>
  </numFmts>
  <fonts count="34">
    <font>
      <sz val="11"/>
      <color theme="1"/>
      <name val="Calibri"/>
      <family val="2"/>
      <scheme val="minor"/>
    </font>
    <font>
      <sz val="7"/>
      <name val="Futura Lt BT"/>
      <family val="2"/>
    </font>
    <font>
      <sz val="9"/>
      <name val="Helv"/>
    </font>
    <font>
      <sz val="8"/>
      <name val="Verdana"/>
      <family val="2"/>
    </font>
    <font>
      <sz val="9"/>
      <name val="Tms Rmn"/>
    </font>
    <font>
      <b/>
      <sz val="9"/>
      <name val="Verdana"/>
      <family val="2"/>
    </font>
    <font>
      <sz val="10"/>
      <name val="Arial"/>
      <family val="2"/>
    </font>
    <font>
      <sz val="11"/>
      <color theme="1"/>
      <name val="Calibri"/>
      <family val="2"/>
      <scheme val="minor"/>
    </font>
    <font>
      <sz val="12"/>
      <name val="Verdana"/>
      <family val="2"/>
    </font>
    <font>
      <sz val="11"/>
      <name val="Verdana"/>
      <family val="2"/>
    </font>
    <font>
      <b/>
      <sz val="11"/>
      <name val="Verdana"/>
      <family val="2"/>
    </font>
    <font>
      <sz val="12"/>
      <name val="Arial"/>
      <family val="2"/>
    </font>
    <font>
      <b/>
      <sz val="12"/>
      <name val="Arial"/>
      <family val="2"/>
    </font>
    <font>
      <b/>
      <sz val="12"/>
      <color theme="0"/>
      <name val="Verdana"/>
      <family val="2"/>
    </font>
    <font>
      <sz val="10"/>
      <color indexed="8"/>
      <name val="MS Sans Serif"/>
      <family val="2"/>
    </font>
    <font>
      <sz val="10"/>
      <color indexed="8"/>
      <name val="MS Sans Serif"/>
    </font>
    <font>
      <sz val="7.9"/>
      <color indexed="8"/>
      <name val="Times New Roman"/>
      <family val="1"/>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i/>
      <sz val="7"/>
      <name val="Helv"/>
    </font>
    <font>
      <sz val="9.5"/>
      <color rgb="FF000000"/>
      <name val="Albany AMT"/>
    </font>
  </fonts>
  <fills count="26">
    <fill>
      <patternFill patternType="none"/>
    </fill>
    <fill>
      <patternFill patternType="gray125"/>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CFE0EB"/>
      </left>
      <right style="medium">
        <color rgb="FFCFE0EB"/>
      </right>
      <top style="thin">
        <color indexed="64"/>
      </top>
      <bottom style="medium">
        <color rgb="FFCFE0EB"/>
      </bottom>
      <diagonal/>
    </border>
    <border>
      <left style="medium">
        <color rgb="FFCFE0EB"/>
      </left>
      <right style="thin">
        <color indexed="64"/>
      </right>
      <top style="thin">
        <color indexed="64"/>
      </top>
      <bottom style="medium">
        <color rgb="FFCFE0EB"/>
      </bottom>
      <diagonal/>
    </border>
    <border>
      <left style="thin">
        <color indexed="64"/>
      </left>
      <right style="medium">
        <color rgb="FFCFE0EB"/>
      </right>
      <top style="medium">
        <color rgb="FFCFE0EB"/>
      </top>
      <bottom style="thin">
        <color indexed="64"/>
      </bottom>
      <diagonal/>
    </border>
    <border>
      <left/>
      <right style="medium">
        <color rgb="FFCFE0EB"/>
      </right>
      <top style="thin">
        <color indexed="64"/>
      </top>
      <bottom style="thin">
        <color indexed="64"/>
      </bottom>
      <diagonal/>
    </border>
    <border>
      <left style="thin">
        <color indexed="64"/>
      </left>
      <right/>
      <top style="thin">
        <color indexed="64"/>
      </top>
      <bottom style="medium">
        <color rgb="FFCFE0EB"/>
      </bottom>
      <diagonal/>
    </border>
    <border>
      <left style="thin">
        <color indexed="64"/>
      </left>
      <right/>
      <top style="medium">
        <color rgb="FFCFE0EB"/>
      </top>
      <bottom style="thin">
        <color indexed="64"/>
      </bottom>
      <diagonal/>
    </border>
    <border>
      <left style="thin">
        <color indexed="64"/>
      </left>
      <right/>
      <top/>
      <bottom style="medium">
        <color rgb="FFCFE0EB"/>
      </bottom>
      <diagonal/>
    </border>
    <border>
      <left style="medium">
        <color rgb="FFCFE0EB"/>
      </left>
      <right/>
      <top style="thin">
        <color indexed="64"/>
      </top>
      <bottom style="thin">
        <color indexed="64"/>
      </bottom>
      <diagonal/>
    </border>
    <border>
      <left style="medium">
        <color rgb="FFCFE0EB"/>
      </left>
      <right/>
      <top style="thin">
        <color indexed="64"/>
      </top>
      <bottom style="medium">
        <color rgb="FFCFE0EB"/>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rgb="FFCFE0EB"/>
      </left>
      <right/>
      <top/>
      <bottom style="thin">
        <color indexed="64"/>
      </bottom>
      <diagonal/>
    </border>
  </borders>
  <cellStyleXfs count="93">
    <xf numFmtId="0" fontId="0" fillId="0" borderId="0"/>
    <xf numFmtId="0" fontId="1" fillId="0" borderId="0"/>
    <xf numFmtId="0" fontId="2" fillId="0" borderId="0" applyNumberFormat="0" applyFill="0" applyBorder="0" applyAlignment="0" applyProtection="0"/>
    <xf numFmtId="0" fontId="4" fillId="0" borderId="0"/>
    <xf numFmtId="0" fontId="2" fillId="0" borderId="0" applyNumberFormat="0" applyFill="0" applyBorder="0" applyAlignment="0" applyProtection="0"/>
    <xf numFmtId="164" fontId="6" fillId="0" borderId="0" applyFont="0" applyFill="0" applyBorder="0" applyAlignment="0" applyProtection="0"/>
    <xf numFmtId="165" fontId="6" fillId="0" borderId="0" applyFont="0" applyFill="0" applyBorder="0" applyAlignment="0" applyProtection="0"/>
    <xf numFmtId="0" fontId="6" fillId="0" borderId="0"/>
    <xf numFmtId="9" fontId="6" fillId="0" borderId="0" applyFont="0" applyFill="0" applyBorder="0" applyAlignment="0" applyProtection="0"/>
    <xf numFmtId="9"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0" fontId="15" fillId="0" borderId="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9" fillId="17" borderId="21" applyNumberFormat="0" applyAlignment="0" applyProtection="0"/>
    <xf numFmtId="0" fontId="20" fillId="18" borderId="22" applyNumberFormat="0" applyAlignment="0" applyProtection="0"/>
    <xf numFmtId="0" fontId="21" fillId="0" borderId="23" applyNumberFormat="0" applyFill="0" applyAlignment="0" applyProtection="0"/>
    <xf numFmtId="0" fontId="22" fillId="0" borderId="0" applyNumberFormat="0" applyFill="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2" borderId="0" applyNumberFormat="0" applyBorder="0" applyAlignment="0" applyProtection="0"/>
    <xf numFmtId="0" fontId="23" fillId="8" borderId="21" applyNumberFormat="0" applyAlignment="0" applyProtection="0"/>
    <xf numFmtId="167" fontId="6" fillId="0" borderId="0" applyFont="0" applyFill="0" applyBorder="0" applyAlignment="0" applyProtection="0"/>
    <xf numFmtId="171" fontId="6" fillId="0" borderId="0" applyFont="0" applyFill="0" applyBorder="0" applyAlignment="0" applyProtection="0"/>
    <xf numFmtId="0" fontId="24" fillId="4" borderId="0" applyNumberFormat="0" applyBorder="0" applyAlignment="0" applyProtection="0"/>
    <xf numFmtId="0" fontId="14" fillId="0" borderId="0" applyNumberFormat="0" applyFont="0" applyFill="0" applyBorder="0" applyProtection="0">
      <alignment vertical="center"/>
    </xf>
    <xf numFmtId="166" fontId="6" fillId="0" borderId="0" applyFont="0" applyFill="0" applyBorder="0" applyAlignment="0" applyProtection="0"/>
    <xf numFmtId="172"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3" fontId="7" fillId="0" borderId="0" applyFont="0" applyFill="0" applyBorder="0" applyAlignment="0" applyProtection="0"/>
    <xf numFmtId="0" fontId="14" fillId="0" borderId="0" applyNumberFormat="0" applyFont="0" applyFill="0" applyBorder="0" applyProtection="0">
      <alignment vertical="center"/>
    </xf>
    <xf numFmtId="165" fontId="7" fillId="0" borderId="0" applyFont="0" applyFill="0" applyBorder="0" applyAlignment="0" applyProtection="0"/>
    <xf numFmtId="165" fontId="7" fillId="0" borderId="0" applyFont="0" applyFill="0" applyBorder="0" applyAlignment="0" applyProtection="0"/>
    <xf numFmtId="170" fontId="14" fillId="0" borderId="0" applyFont="0" applyFill="0" applyBorder="0" applyAlignment="0" applyProtection="0"/>
    <xf numFmtId="170" fontId="7" fillId="0" borderId="0" applyFont="0" applyFill="0" applyBorder="0" applyAlignment="0" applyProtection="0"/>
    <xf numFmtId="0" fontId="25" fillId="23" borderId="0" applyNumberFormat="0" applyBorder="0" applyAlignment="0" applyProtection="0"/>
    <xf numFmtId="0" fontId="6" fillId="0" borderId="0"/>
    <xf numFmtId="0" fontId="6" fillId="0" borderId="0"/>
    <xf numFmtId="0" fontId="14" fillId="0" borderId="0"/>
    <xf numFmtId="0" fontId="7" fillId="0" borderId="0"/>
    <xf numFmtId="0" fontId="32" fillId="0" borderId="0"/>
    <xf numFmtId="0" fontId="14" fillId="0" borderId="0"/>
    <xf numFmtId="0" fontId="7" fillId="0" borderId="0"/>
    <xf numFmtId="0" fontId="7" fillId="0" borderId="0"/>
    <xf numFmtId="0" fontId="7" fillId="0" borderId="0"/>
    <xf numFmtId="0" fontId="6" fillId="24" borderId="24" applyNumberFormat="0" applyFont="0" applyAlignment="0" applyProtection="0"/>
    <xf numFmtId="9" fontId="1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 fontId="16" fillId="0" borderId="0" applyFill="0" applyBorder="0" applyProtection="0">
      <alignment horizontal="right" vertical="center"/>
    </xf>
    <xf numFmtId="0" fontId="26" fillId="17" borderId="25"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26" applyNumberFormat="0" applyFill="0" applyAlignment="0" applyProtection="0"/>
    <xf numFmtId="0" fontId="22" fillId="0" borderId="27" applyNumberFormat="0" applyFill="0" applyAlignment="0" applyProtection="0"/>
    <xf numFmtId="0" fontId="31" fillId="0" borderId="28" applyNumberFormat="0" applyFill="0" applyAlignment="0" applyProtection="0"/>
    <xf numFmtId="0" fontId="33" fillId="0" borderId="0"/>
  </cellStyleXfs>
  <cellXfs count="47">
    <xf numFmtId="0" fontId="0" fillId="0" borderId="0" xfId="0"/>
    <xf numFmtId="0" fontId="13" fillId="2" borderId="2" xfId="0" applyFont="1" applyFill="1" applyBorder="1" applyAlignment="1">
      <alignment horizontal="center" vertical="center" wrapText="1"/>
    </xf>
    <xf numFmtId="0" fontId="13" fillId="2" borderId="19" xfId="0" applyFont="1" applyFill="1" applyBorder="1" applyAlignment="1">
      <alignment horizontal="center" vertical="center" wrapText="1"/>
    </xf>
    <xf numFmtId="41" fontId="8" fillId="25" borderId="18" xfId="11" applyFont="1" applyFill="1" applyBorder="1" applyAlignment="1">
      <alignment horizontal="right" vertical="center" wrapText="1"/>
    </xf>
    <xf numFmtId="169" fontId="8" fillId="25" borderId="12" xfId="9" applyNumberFormat="1" applyFont="1" applyFill="1" applyBorder="1" applyAlignment="1">
      <alignment horizontal="right" vertical="center" wrapText="1"/>
    </xf>
    <xf numFmtId="169" fontId="8" fillId="25" borderId="3" xfId="9" applyNumberFormat="1" applyFont="1" applyFill="1" applyBorder="1"/>
    <xf numFmtId="0" fontId="5" fillId="25" borderId="0" xfId="3" applyFont="1" applyFill="1" applyAlignment="1">
      <alignment horizontal="left" vertical="center"/>
    </xf>
    <xf numFmtId="0" fontId="10" fillId="25" borderId="0" xfId="3" applyFont="1" applyFill="1" applyAlignment="1">
      <alignment horizontal="centerContinuous" vertical="center"/>
    </xf>
    <xf numFmtId="0" fontId="8" fillId="25" borderId="0" xfId="1" applyFont="1" applyFill="1" applyAlignment="1">
      <alignment vertical="center"/>
    </xf>
    <xf numFmtId="0" fontId="8" fillId="25" borderId="0" xfId="2" applyFont="1" applyFill="1" applyBorder="1"/>
    <xf numFmtId="0" fontId="11" fillId="25" borderId="7" xfId="1" applyFont="1" applyFill="1" applyBorder="1"/>
    <xf numFmtId="0" fontId="11" fillId="25" borderId="8" xfId="1" applyFont="1" applyFill="1" applyBorder="1" applyAlignment="1">
      <alignment horizontal="left" indent="2"/>
    </xf>
    <xf numFmtId="0" fontId="11" fillId="25" borderId="9" xfId="1" applyFont="1" applyFill="1" applyBorder="1" applyAlignment="1">
      <alignment horizontal="left" indent="2"/>
    </xf>
    <xf numFmtId="0" fontId="8" fillId="25" borderId="0" xfId="1" applyFont="1" applyFill="1"/>
    <xf numFmtId="41" fontId="8" fillId="25" borderId="14" xfId="11" applyFont="1" applyFill="1" applyBorder="1" applyAlignment="1">
      <alignment vertical="center" wrapText="1"/>
    </xf>
    <xf numFmtId="0" fontId="8" fillId="25" borderId="15" xfId="0" applyFont="1" applyFill="1" applyBorder="1" applyAlignment="1">
      <alignment horizontal="left" vertical="center" wrapText="1" indent="2"/>
    </xf>
    <xf numFmtId="41" fontId="8" fillId="25" borderId="16" xfId="11" applyFont="1" applyFill="1" applyBorder="1" applyAlignment="1">
      <alignment vertical="center" wrapText="1"/>
    </xf>
    <xf numFmtId="0" fontId="10" fillId="25" borderId="1" xfId="1" applyFont="1" applyFill="1" applyBorder="1" applyAlignment="1">
      <alignment horizontal="center" vertical="center"/>
    </xf>
    <xf numFmtId="0" fontId="9" fillId="25" borderId="7" xfId="1" applyFont="1" applyFill="1" applyBorder="1" applyAlignment="1">
      <alignment horizontal="center" vertical="center"/>
    </xf>
    <xf numFmtId="0" fontId="9" fillId="25" borderId="9" xfId="1" applyFont="1" applyFill="1" applyBorder="1" applyAlignment="1">
      <alignment horizontal="center" vertical="center"/>
    </xf>
    <xf numFmtId="0" fontId="0" fillId="25" borderId="0" xfId="0" applyFill="1"/>
    <xf numFmtId="0" fontId="3" fillId="25" borderId="0" xfId="2" applyFont="1" applyFill="1"/>
    <xf numFmtId="0" fontId="8" fillId="25" borderId="0" xfId="2" applyFont="1" applyFill="1"/>
    <xf numFmtId="3" fontId="12" fillId="25" borderId="2" xfId="1" applyNumberFormat="1" applyFont="1" applyFill="1" applyBorder="1"/>
    <xf numFmtId="3" fontId="11" fillId="25" borderId="0" xfId="1" applyNumberFormat="1" applyFont="1" applyFill="1"/>
    <xf numFmtId="3" fontId="11" fillId="25" borderId="3" xfId="1" applyNumberFormat="1" applyFont="1" applyFill="1" applyBorder="1"/>
    <xf numFmtId="3" fontId="8" fillId="25" borderId="0" xfId="1" applyNumberFormat="1" applyFont="1" applyFill="1"/>
    <xf numFmtId="41" fontId="8" fillId="25" borderId="10" xfId="11" applyFont="1" applyFill="1" applyBorder="1" applyAlignment="1">
      <alignment horizontal="right" vertical="center" wrapText="1"/>
    </xf>
    <xf numFmtId="41" fontId="0" fillId="25" borderId="0" xfId="11" applyFont="1" applyFill="1"/>
    <xf numFmtId="169" fontId="9" fillId="25" borderId="2" xfId="1" applyNumberFormat="1" applyFont="1" applyFill="1" applyBorder="1" applyAlignment="1">
      <alignment horizontal="center" vertical="center"/>
    </xf>
    <xf numFmtId="169" fontId="9" fillId="25" borderId="3" xfId="1" applyNumberFormat="1" applyFont="1" applyFill="1" applyBorder="1" applyAlignment="1">
      <alignment horizontal="center" vertical="center"/>
    </xf>
    <xf numFmtId="3" fontId="12" fillId="25" borderId="4" xfId="1" applyNumberFormat="1" applyFont="1" applyFill="1" applyBorder="1"/>
    <xf numFmtId="3" fontId="11" fillId="25" borderId="5" xfId="1" applyNumberFormat="1" applyFont="1" applyFill="1" applyBorder="1"/>
    <xf numFmtId="3" fontId="11" fillId="25" borderId="6" xfId="1" applyNumberFormat="1" applyFont="1" applyFill="1" applyBorder="1"/>
    <xf numFmtId="41" fontId="8" fillId="25" borderId="11" xfId="11" applyFont="1" applyFill="1" applyBorder="1" applyAlignment="1">
      <alignment horizontal="right" vertical="center" wrapText="1"/>
    </xf>
    <xf numFmtId="169" fontId="9" fillId="25" borderId="4" xfId="1" applyNumberFormat="1" applyFont="1" applyFill="1" applyBorder="1" applyAlignment="1">
      <alignment horizontal="center" vertical="center"/>
    </xf>
    <xf numFmtId="169" fontId="9" fillId="25" borderId="6" xfId="1" applyNumberFormat="1" applyFont="1" applyFill="1" applyBorder="1" applyAlignment="1">
      <alignment horizontal="center" vertical="center"/>
    </xf>
    <xf numFmtId="0" fontId="13" fillId="2" borderId="20" xfId="0" applyFont="1" applyFill="1" applyBorder="1" applyAlignment="1">
      <alignment horizontal="center" vertical="center" wrapText="1"/>
    </xf>
    <xf numFmtId="0" fontId="3" fillId="25" borderId="0" xfId="1" applyFont="1" applyFill="1"/>
    <xf numFmtId="3" fontId="0" fillId="25" borderId="0" xfId="0" applyNumberFormat="1" applyFill="1"/>
    <xf numFmtId="0" fontId="0" fillId="25" borderId="0" xfId="0" applyFill="1" applyAlignment="1">
      <alignment horizontal="center" vertical="center"/>
    </xf>
    <xf numFmtId="0" fontId="13" fillId="2" borderId="2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0" fillId="25" borderId="0" xfId="0" applyFill="1" applyAlignment="1">
      <alignment horizontal="left" wrapText="1"/>
    </xf>
    <xf numFmtId="0" fontId="13" fillId="2" borderId="17"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3" xfId="0" applyFont="1" applyFill="1" applyBorder="1" applyAlignment="1">
      <alignment horizontal="center" vertical="center" wrapText="1"/>
    </xf>
  </cellXfs>
  <cellStyles count="93">
    <cellStyle name="_x000a_386grabber=M" xfId="2" xr:uid="{00000000-0005-0000-0000-000000000000}"/>
    <cellStyle name="20% - Énfasis1 2" xfId="13" xr:uid="{00000000-0005-0000-0000-000001000000}"/>
    <cellStyle name="20% - Énfasis2 2" xfId="14" xr:uid="{00000000-0005-0000-0000-000002000000}"/>
    <cellStyle name="20% - Énfasis3 2" xfId="15" xr:uid="{00000000-0005-0000-0000-000003000000}"/>
    <cellStyle name="20% - Énfasis4 2" xfId="16" xr:uid="{00000000-0005-0000-0000-000004000000}"/>
    <cellStyle name="20% - Énfasis5 2" xfId="17" xr:uid="{00000000-0005-0000-0000-000005000000}"/>
    <cellStyle name="20% - Énfasis6 2" xfId="18" xr:uid="{00000000-0005-0000-0000-000006000000}"/>
    <cellStyle name="40% - Énfasis1 2" xfId="19" xr:uid="{00000000-0005-0000-0000-000007000000}"/>
    <cellStyle name="40% - Énfasis2 2" xfId="20" xr:uid="{00000000-0005-0000-0000-000008000000}"/>
    <cellStyle name="40% - Énfasis3 2" xfId="21" xr:uid="{00000000-0005-0000-0000-000009000000}"/>
    <cellStyle name="40% - Énfasis4 2" xfId="22" xr:uid="{00000000-0005-0000-0000-00000A000000}"/>
    <cellStyle name="40% - Énfasis5 2" xfId="23" xr:uid="{00000000-0005-0000-0000-00000B000000}"/>
    <cellStyle name="40% - Énfasis6 2" xfId="24" xr:uid="{00000000-0005-0000-0000-00000C000000}"/>
    <cellStyle name="60% - Énfasis1 2" xfId="25" xr:uid="{00000000-0005-0000-0000-00000D000000}"/>
    <cellStyle name="60% - Énfasis2 2" xfId="26" xr:uid="{00000000-0005-0000-0000-00000E000000}"/>
    <cellStyle name="60% - Énfasis3 2" xfId="27" xr:uid="{00000000-0005-0000-0000-00000F000000}"/>
    <cellStyle name="60% - Énfasis4 2" xfId="28" xr:uid="{00000000-0005-0000-0000-000010000000}"/>
    <cellStyle name="60% - Énfasis5 2" xfId="29" xr:uid="{00000000-0005-0000-0000-000011000000}"/>
    <cellStyle name="60% - Énfasis6 2" xfId="30" xr:uid="{00000000-0005-0000-0000-000012000000}"/>
    <cellStyle name="Cálculo 2" xfId="31" xr:uid="{00000000-0005-0000-0000-000013000000}"/>
    <cellStyle name="Celda de comprobación 2" xfId="32" xr:uid="{00000000-0005-0000-0000-000014000000}"/>
    <cellStyle name="Celda vinculada 2" xfId="33" xr:uid="{00000000-0005-0000-0000-000015000000}"/>
    <cellStyle name="Encabezado 4 2" xfId="34" xr:uid="{00000000-0005-0000-0000-000016000000}"/>
    <cellStyle name="Énfasis1 2" xfId="35" xr:uid="{00000000-0005-0000-0000-000017000000}"/>
    <cellStyle name="Énfasis2 2" xfId="36" xr:uid="{00000000-0005-0000-0000-000018000000}"/>
    <cellStyle name="Énfasis3 2" xfId="37" xr:uid="{00000000-0005-0000-0000-000019000000}"/>
    <cellStyle name="Énfasis4 2" xfId="38" xr:uid="{00000000-0005-0000-0000-00001A000000}"/>
    <cellStyle name="Énfasis5 2" xfId="39" xr:uid="{00000000-0005-0000-0000-00001B000000}"/>
    <cellStyle name="Énfasis6 2" xfId="40" xr:uid="{00000000-0005-0000-0000-00001C000000}"/>
    <cellStyle name="Entrada 2" xfId="41" xr:uid="{00000000-0005-0000-0000-00001D000000}"/>
    <cellStyle name="Euro" xfId="42" xr:uid="{00000000-0005-0000-0000-00001E000000}"/>
    <cellStyle name="Euro 2" xfId="43" xr:uid="{00000000-0005-0000-0000-00001F000000}"/>
    <cellStyle name="Incorrecto 2" xfId="44" xr:uid="{00000000-0005-0000-0000-000020000000}"/>
    <cellStyle name="Millares [0]" xfId="11" builtinId="6"/>
    <cellStyle name="Millares [0] 2" xfId="5" xr:uid="{00000000-0005-0000-0000-000022000000}"/>
    <cellStyle name="Millares [0] 2 2" xfId="47" xr:uid="{00000000-0005-0000-0000-000023000000}"/>
    <cellStyle name="Millares [0] 2 3" xfId="48" xr:uid="{00000000-0005-0000-0000-000024000000}"/>
    <cellStyle name="Millares [0] 2 4" xfId="46" xr:uid="{00000000-0005-0000-0000-000025000000}"/>
    <cellStyle name="Millares [0] 3" xfId="10" xr:uid="{00000000-0005-0000-0000-000026000000}"/>
    <cellStyle name="Millares [0] 3 2" xfId="49" xr:uid="{00000000-0005-0000-0000-000027000000}"/>
    <cellStyle name="Millares [0] 4" xfId="50" xr:uid="{00000000-0005-0000-0000-000028000000}"/>
    <cellStyle name="Millares 10" xfId="51" xr:uid="{00000000-0005-0000-0000-000029000000}"/>
    <cellStyle name="Millares 11" xfId="52" xr:uid="{00000000-0005-0000-0000-00002A000000}"/>
    <cellStyle name="Millares 12" xfId="53" xr:uid="{00000000-0005-0000-0000-00002B000000}"/>
    <cellStyle name="Millares 13" xfId="45" xr:uid="{00000000-0005-0000-0000-00002C000000}"/>
    <cellStyle name="Millares 2" xfId="54" xr:uid="{00000000-0005-0000-0000-00002D000000}"/>
    <cellStyle name="Millares 2 2" xfId="55" xr:uid="{00000000-0005-0000-0000-00002E000000}"/>
    <cellStyle name="Millares 3" xfId="56" xr:uid="{00000000-0005-0000-0000-00002F000000}"/>
    <cellStyle name="Millares 3 2" xfId="57" xr:uid="{00000000-0005-0000-0000-000030000000}"/>
    <cellStyle name="Millares 4" xfId="58" xr:uid="{00000000-0005-0000-0000-000031000000}"/>
    <cellStyle name="Millares 4 2" xfId="59" xr:uid="{00000000-0005-0000-0000-000032000000}"/>
    <cellStyle name="Millares 5" xfId="60" xr:uid="{00000000-0005-0000-0000-000033000000}"/>
    <cellStyle name="Millares 5 2" xfId="61" xr:uid="{00000000-0005-0000-0000-000034000000}"/>
    <cellStyle name="Millares 6" xfId="62" xr:uid="{00000000-0005-0000-0000-000035000000}"/>
    <cellStyle name="Millares 6 2" xfId="63" xr:uid="{00000000-0005-0000-0000-000036000000}"/>
    <cellStyle name="Millares 7" xfId="64" xr:uid="{00000000-0005-0000-0000-000037000000}"/>
    <cellStyle name="Millares 7 2" xfId="6" xr:uid="{00000000-0005-0000-0000-000038000000}"/>
    <cellStyle name="Millares 7 2 2" xfId="65" xr:uid="{00000000-0005-0000-0000-000039000000}"/>
    <cellStyle name="Millares 8" xfId="66" xr:uid="{00000000-0005-0000-0000-00003A000000}"/>
    <cellStyle name="Millares 9" xfId="67" xr:uid="{00000000-0005-0000-0000-00003B000000}"/>
    <cellStyle name="Moneda 2" xfId="69" xr:uid="{00000000-0005-0000-0000-00003C000000}"/>
    <cellStyle name="Moneda 3" xfId="68" xr:uid="{00000000-0005-0000-0000-00003D000000}"/>
    <cellStyle name="Neutral 2" xfId="70" xr:uid="{00000000-0005-0000-0000-00003E000000}"/>
    <cellStyle name="Normal" xfId="0" builtinId="0"/>
    <cellStyle name="Normal 10" xfId="92" xr:uid="{00000000-0005-0000-0000-000040000000}"/>
    <cellStyle name="Normal 2" xfId="7" xr:uid="{00000000-0005-0000-0000-000041000000}"/>
    <cellStyle name="Normal 2 2" xfId="71" xr:uid="{00000000-0005-0000-0000-000042000000}"/>
    <cellStyle name="Normal 3" xfId="4" xr:uid="{00000000-0005-0000-0000-000043000000}"/>
    <cellStyle name="Normal 3 2" xfId="73" xr:uid="{00000000-0005-0000-0000-000044000000}"/>
    <cellStyle name="Normal 3 3" xfId="72" xr:uid="{00000000-0005-0000-0000-000045000000}"/>
    <cellStyle name="Normal 4" xfId="74" xr:uid="{00000000-0005-0000-0000-000046000000}"/>
    <cellStyle name="Normal 4 2" xfId="75" xr:uid="{00000000-0005-0000-0000-000047000000}"/>
    <cellStyle name="Normal 5" xfId="76" xr:uid="{00000000-0005-0000-0000-000048000000}"/>
    <cellStyle name="Normal 6" xfId="77" xr:uid="{00000000-0005-0000-0000-000049000000}"/>
    <cellStyle name="Normal 7" xfId="78" xr:uid="{00000000-0005-0000-0000-00004A000000}"/>
    <cellStyle name="Normal 8" xfId="79" xr:uid="{00000000-0005-0000-0000-00004B000000}"/>
    <cellStyle name="Normal 9" xfId="12" xr:uid="{00000000-0005-0000-0000-00004C000000}"/>
    <cellStyle name="Normal_C50" xfId="3" xr:uid="{00000000-0005-0000-0000-00004D000000}"/>
    <cellStyle name="Normal_dificil nuevo" xfId="1" xr:uid="{00000000-0005-0000-0000-00004E000000}"/>
    <cellStyle name="Notas 2" xfId="80" xr:uid="{00000000-0005-0000-0000-00004F000000}"/>
    <cellStyle name="Porcentaje" xfId="9" builtinId="5"/>
    <cellStyle name="Porcentaje 2" xfId="82" xr:uid="{00000000-0005-0000-0000-000051000000}"/>
    <cellStyle name="Porcentaje 3" xfId="83" xr:uid="{00000000-0005-0000-0000-000052000000}"/>
    <cellStyle name="Porcentaje 4" xfId="81" xr:uid="{00000000-0005-0000-0000-000053000000}"/>
    <cellStyle name="Porcentual 2" xfId="8" xr:uid="{00000000-0005-0000-0000-000054000000}"/>
    <cellStyle name="Porcentual_garantia estatal interna" xfId="84" xr:uid="{00000000-0005-0000-0000-000055000000}"/>
    <cellStyle name="Salida 2" xfId="85" xr:uid="{00000000-0005-0000-0000-000056000000}"/>
    <cellStyle name="Texto de advertencia 2" xfId="86" xr:uid="{00000000-0005-0000-0000-000057000000}"/>
    <cellStyle name="Texto explicativo 2" xfId="87" xr:uid="{00000000-0005-0000-0000-000058000000}"/>
    <cellStyle name="Título 2 2" xfId="89" xr:uid="{00000000-0005-0000-0000-000059000000}"/>
    <cellStyle name="Título 3 2" xfId="90" xr:uid="{00000000-0005-0000-0000-00005A000000}"/>
    <cellStyle name="Título 4" xfId="88" xr:uid="{00000000-0005-0000-0000-00005B000000}"/>
    <cellStyle name="Total 2" xfId="91" xr:uid="{00000000-0005-0000-0000-00005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Non-Resident holdings of total debt</a:t>
            </a:r>
          </a:p>
          <a:p>
            <a:pPr>
              <a:defRPr/>
            </a:pPr>
            <a:r>
              <a:rPr lang="en-US"/>
              <a:t>(%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barChart>
        <c:barDir val="col"/>
        <c:grouping val="stacked"/>
        <c:varyColors val="0"/>
        <c:ser>
          <c:idx val="1"/>
          <c:order val="0"/>
          <c:tx>
            <c:strRef>
              <c:f>Trimestral!$A$23</c:f>
              <c:strCache>
                <c:ptCount val="1"/>
                <c:pt idx="0">
                  <c:v>Foreign</c:v>
                </c:pt>
              </c:strCache>
            </c:strRef>
          </c:tx>
          <c:spPr>
            <a:solidFill>
              <a:schemeClr val="accent2"/>
            </a:solidFill>
            <a:ln>
              <a:noFill/>
            </a:ln>
            <a:effectLst/>
          </c:spPr>
          <c:invertIfNegative val="0"/>
          <c:cat>
            <c:multiLvlStrRef>
              <c:f>Trimestral!$B$20:$AP$21</c:f>
              <c:multiLvlStrCache>
                <c:ptCount val="41"/>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pt idx="40">
                    <c:v>IV</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Trimestral!$B$23:$AP$23</c:f>
              <c:numCache>
                <c:formatCode>0.0%</c:formatCode>
                <c:ptCount val="41"/>
                <c:pt idx="0">
                  <c:v>0.12444846723263489</c:v>
                </c:pt>
                <c:pt idx="1">
                  <c:v>0.12070344038882494</c:v>
                </c:pt>
                <c:pt idx="2">
                  <c:v>0.12391570748918389</c:v>
                </c:pt>
                <c:pt idx="3">
                  <c:v>0.15042785352312035</c:v>
                </c:pt>
                <c:pt idx="4">
                  <c:v>0.16364935564533259</c:v>
                </c:pt>
                <c:pt idx="5">
                  <c:v>0.17510495761026534</c:v>
                </c:pt>
                <c:pt idx="6">
                  <c:v>0.17713082250191073</c:v>
                </c:pt>
                <c:pt idx="7">
                  <c:v>0.17619460666265721</c:v>
                </c:pt>
                <c:pt idx="8">
                  <c:v>0.21881166229653404</c:v>
                </c:pt>
                <c:pt idx="9">
                  <c:v>0.190213993585234</c:v>
                </c:pt>
                <c:pt idx="10">
                  <c:v>0.18785581586200342</c:v>
                </c:pt>
                <c:pt idx="11">
                  <c:v>0.17054246071506896</c:v>
                </c:pt>
                <c:pt idx="12">
                  <c:v>0.17110339102820857</c:v>
                </c:pt>
                <c:pt idx="13">
                  <c:v>0.19094454108352085</c:v>
                </c:pt>
                <c:pt idx="14">
                  <c:v>0.18466534836622617</c:v>
                </c:pt>
                <c:pt idx="15">
                  <c:v>0.1751171258855366</c:v>
                </c:pt>
                <c:pt idx="16">
                  <c:v>0.19563566355680168</c:v>
                </c:pt>
                <c:pt idx="17">
                  <c:v>0.19607379255015078</c:v>
                </c:pt>
                <c:pt idx="18">
                  <c:v>0.18850361545804875</c:v>
                </c:pt>
                <c:pt idx="19">
                  <c:v>0.18749888452479496</c:v>
                </c:pt>
                <c:pt idx="20">
                  <c:v>0.18737655677439538</c:v>
                </c:pt>
                <c:pt idx="21">
                  <c:v>0.19032586309792301</c:v>
                </c:pt>
                <c:pt idx="22">
                  <c:v>0.21101515318677139</c:v>
                </c:pt>
                <c:pt idx="23">
                  <c:v>0.20945644940614572</c:v>
                </c:pt>
                <c:pt idx="24">
                  <c:v>0.25573495675352065</c:v>
                </c:pt>
                <c:pt idx="25">
                  <c:v>0.27110381269762246</c:v>
                </c:pt>
                <c:pt idx="26">
                  <c:v>0.2520191663333014</c:v>
                </c:pt>
                <c:pt idx="27">
                  <c:v>0.23631718636127383</c:v>
                </c:pt>
                <c:pt idx="28">
                  <c:v>0.26179751397266665</c:v>
                </c:pt>
                <c:pt idx="29">
                  <c:v>0.28648532398424814</c:v>
                </c:pt>
                <c:pt idx="30">
                  <c:v>0.33246681527725314</c:v>
                </c:pt>
                <c:pt idx="31">
                  <c:v>0.33191114374443181</c:v>
                </c:pt>
                <c:pt idx="32">
                  <c:v>0.32267343124553477</c:v>
                </c:pt>
                <c:pt idx="33">
                  <c:v>0.29165673784375523</c:v>
                </c:pt>
                <c:pt idx="34">
                  <c:v>0.26938651573393246</c:v>
                </c:pt>
                <c:pt idx="35">
                  <c:v>0.26100616554105444</c:v>
                </c:pt>
                <c:pt idx="36">
                  <c:v>0.25443070944905782</c:v>
                </c:pt>
                <c:pt idx="37">
                  <c:v>0.24706355474736311</c:v>
                </c:pt>
                <c:pt idx="38">
                  <c:v>0.26810279216497818</c:v>
                </c:pt>
                <c:pt idx="39">
                  <c:v>0.28134657001122154</c:v>
                </c:pt>
                <c:pt idx="40">
                  <c:v>0.29335116455212451</c:v>
                </c:pt>
              </c:numCache>
            </c:numRef>
          </c:val>
          <c:extLst>
            <c:ext xmlns:c16="http://schemas.microsoft.com/office/drawing/2014/chart" uri="{C3380CC4-5D6E-409C-BE32-E72D297353CC}">
              <c16:uniqueId val="{00000001-5CDC-4348-B0A4-87E0E0B6D3FC}"/>
            </c:ext>
          </c:extLst>
        </c:ser>
        <c:ser>
          <c:idx val="0"/>
          <c:order val="1"/>
          <c:tx>
            <c:strRef>
              <c:f>Trimestral!$A$22</c:f>
              <c:strCache>
                <c:ptCount val="1"/>
                <c:pt idx="0">
                  <c:v>Local</c:v>
                </c:pt>
              </c:strCache>
            </c:strRef>
          </c:tx>
          <c:spPr>
            <a:solidFill>
              <a:schemeClr val="accent1"/>
            </a:solidFill>
            <a:ln>
              <a:noFill/>
            </a:ln>
            <a:effectLst/>
          </c:spPr>
          <c:invertIfNegative val="0"/>
          <c:cat>
            <c:multiLvlStrRef>
              <c:f>Trimestral!$B$20:$AP$21</c:f>
              <c:multiLvlStrCache>
                <c:ptCount val="41"/>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pt idx="40">
                    <c:v>IV</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Trimestral!$B$22:$AP$22</c:f>
              <c:numCache>
                <c:formatCode>0.0%</c:formatCode>
                <c:ptCount val="41"/>
                <c:pt idx="0">
                  <c:v>4.7114281386616379E-2</c:v>
                </c:pt>
                <c:pt idx="1">
                  <c:v>3.9995145441052947E-2</c:v>
                </c:pt>
                <c:pt idx="2">
                  <c:v>4.4368250415399102E-2</c:v>
                </c:pt>
                <c:pt idx="3">
                  <c:v>4.3077222676817094E-2</c:v>
                </c:pt>
                <c:pt idx="4">
                  <c:v>4.6160596752863985E-2</c:v>
                </c:pt>
                <c:pt idx="5">
                  <c:v>3.5188412686215538E-2</c:v>
                </c:pt>
                <c:pt idx="6">
                  <c:v>3.0036142294287808E-2</c:v>
                </c:pt>
                <c:pt idx="7">
                  <c:v>2.7719528118750402E-2</c:v>
                </c:pt>
                <c:pt idx="8">
                  <c:v>2.6812367716695817E-2</c:v>
                </c:pt>
                <c:pt idx="9">
                  <c:v>2.5465864036560135E-2</c:v>
                </c:pt>
                <c:pt idx="10">
                  <c:v>2.950721510949007E-2</c:v>
                </c:pt>
                <c:pt idx="11">
                  <c:v>2.7269671467223484E-2</c:v>
                </c:pt>
                <c:pt idx="12">
                  <c:v>3.0539481570288369E-2</c:v>
                </c:pt>
                <c:pt idx="13">
                  <c:v>5.6094113675539944E-2</c:v>
                </c:pt>
                <c:pt idx="14">
                  <c:v>7.424381624595168E-2</c:v>
                </c:pt>
                <c:pt idx="15">
                  <c:v>9.9361424541587681E-2</c:v>
                </c:pt>
                <c:pt idx="16">
                  <c:v>0.11197003476663478</c:v>
                </c:pt>
                <c:pt idx="17">
                  <c:v>0.11177474566747597</c:v>
                </c:pt>
                <c:pt idx="18">
                  <c:v>0.11032357464612914</c:v>
                </c:pt>
                <c:pt idx="19">
                  <c:v>0.12739877903500163</c:v>
                </c:pt>
                <c:pt idx="20">
                  <c:v>0.13236970051775601</c:v>
                </c:pt>
                <c:pt idx="21">
                  <c:v>0.1434048884645929</c:v>
                </c:pt>
                <c:pt idx="22">
                  <c:v>0.13642360517098642</c:v>
                </c:pt>
                <c:pt idx="23">
                  <c:v>0.15681946255662646</c:v>
                </c:pt>
                <c:pt idx="24">
                  <c:v>0.12495801027323809</c:v>
                </c:pt>
                <c:pt idx="25">
                  <c:v>0.11223740123369076</c:v>
                </c:pt>
                <c:pt idx="26">
                  <c:v>0.1088706873403178</c:v>
                </c:pt>
                <c:pt idx="27">
                  <c:v>0.11894547848715872</c:v>
                </c:pt>
                <c:pt idx="28">
                  <c:v>9.230453127923606E-2</c:v>
                </c:pt>
                <c:pt idx="29">
                  <c:v>9.0021853196426693E-2</c:v>
                </c:pt>
                <c:pt idx="30">
                  <c:v>8.7777016781322714E-2</c:v>
                </c:pt>
                <c:pt idx="31">
                  <c:v>9.1026340962763866E-2</c:v>
                </c:pt>
                <c:pt idx="32">
                  <c:v>8.9174746247529996E-2</c:v>
                </c:pt>
                <c:pt idx="33">
                  <c:v>7.8263562365315162E-2</c:v>
                </c:pt>
                <c:pt idx="34">
                  <c:v>6.3761122094564679E-2</c:v>
                </c:pt>
                <c:pt idx="35">
                  <c:v>7.17153758889406E-2</c:v>
                </c:pt>
                <c:pt idx="36">
                  <c:v>6.537919671771103E-2</c:v>
                </c:pt>
                <c:pt idx="37">
                  <c:v>7.1488143326828527E-2</c:v>
                </c:pt>
                <c:pt idx="38">
                  <c:v>6.6243867807971132E-2</c:v>
                </c:pt>
                <c:pt idx="39">
                  <c:v>7.1216497486284183E-2</c:v>
                </c:pt>
                <c:pt idx="40">
                  <c:v>5.7080358412114368E-2</c:v>
                </c:pt>
              </c:numCache>
            </c:numRef>
          </c:val>
          <c:extLst>
            <c:ext xmlns:c16="http://schemas.microsoft.com/office/drawing/2014/chart" uri="{C3380CC4-5D6E-409C-BE32-E72D297353CC}">
              <c16:uniqueId val="{00000000-5CDC-4348-B0A4-87E0E0B6D3FC}"/>
            </c:ext>
          </c:extLst>
        </c:ser>
        <c:dLbls>
          <c:showLegendKey val="0"/>
          <c:showVal val="0"/>
          <c:showCatName val="0"/>
          <c:showSerName val="0"/>
          <c:showPercent val="0"/>
          <c:showBubbleSize val="0"/>
        </c:dLbls>
        <c:gapWidth val="219"/>
        <c:overlap val="100"/>
        <c:axId val="2069598448"/>
        <c:axId val="2069598864"/>
      </c:barChart>
      <c:catAx>
        <c:axId val="2069598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069598864"/>
        <c:crosses val="autoZero"/>
        <c:auto val="1"/>
        <c:lblAlgn val="ctr"/>
        <c:lblOffset val="100"/>
        <c:noMultiLvlLbl val="0"/>
      </c:catAx>
      <c:valAx>
        <c:axId val="2069598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069598448"/>
        <c:crosses val="autoZero"/>
        <c:crossBetween val="between"/>
      </c:valAx>
      <c:spPr>
        <a:noFill/>
        <a:ln>
          <a:noFill/>
        </a:ln>
        <a:effectLst/>
      </c:spPr>
    </c:plotArea>
    <c:legend>
      <c:legendPos val="t"/>
      <c:layout>
        <c:manualLayout>
          <c:xMode val="edge"/>
          <c:yMode val="edge"/>
          <c:x val="0.12811051905713455"/>
          <c:y val="0.25685001649633904"/>
          <c:w val="0.32068984934365335"/>
          <c:h val="7.00751365362127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baseline="0">
                <a:effectLst/>
              </a:rPr>
              <a:t>Non-Resident holdings of local debt</a:t>
            </a:r>
            <a:endParaRPr lang="es-CL" sz="1400">
              <a:effectLst/>
            </a:endParaRPr>
          </a:p>
          <a:p>
            <a:pPr>
              <a:defRPr/>
            </a:pPr>
            <a:r>
              <a:rPr lang="en-US" sz="1400" b="0" i="0" baseline="0">
                <a:effectLst/>
              </a:rPr>
              <a:t>(% Total)</a:t>
            </a:r>
            <a:endParaRPr lang="es-CL"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barChart>
        <c:barDir val="col"/>
        <c:grouping val="clustered"/>
        <c:varyColors val="0"/>
        <c:ser>
          <c:idx val="0"/>
          <c:order val="0"/>
          <c:tx>
            <c:strRef>
              <c:f>Trimestral!$A$22</c:f>
              <c:strCache>
                <c:ptCount val="1"/>
                <c:pt idx="0">
                  <c:v>Local</c:v>
                </c:pt>
              </c:strCache>
            </c:strRef>
          </c:tx>
          <c:spPr>
            <a:solidFill>
              <a:schemeClr val="accent1"/>
            </a:solidFill>
            <a:ln>
              <a:noFill/>
            </a:ln>
            <a:effectLst/>
          </c:spPr>
          <c:invertIfNegative val="0"/>
          <c:dLbls>
            <c:dLbl>
              <c:idx val="29"/>
              <c:layout>
                <c:manualLayout>
                  <c:x val="9.3489990166619776E-3"/>
                  <c:y val="-5.6444408158118002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7A-42EE-AC02-1D274FB6B1E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Trimestral!$B$11:$AP$12</c:f>
              <c:multiLvlStrCache>
                <c:ptCount val="41"/>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pt idx="40">
                    <c:v>IV</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Trimestral!$B$14:$AP$14</c:f>
              <c:numCache>
                <c:formatCode>0.0%</c:formatCode>
                <c:ptCount val="41"/>
                <c:pt idx="0">
                  <c:v>5.5910776250207697E-2</c:v>
                </c:pt>
                <c:pt idx="1">
                  <c:v>4.6855661841608727E-2</c:v>
                </c:pt>
                <c:pt idx="2">
                  <c:v>5.2333784238223061E-2</c:v>
                </c:pt>
                <c:pt idx="3">
                  <c:v>5.2461070175264767E-2</c:v>
                </c:pt>
                <c:pt idx="4">
                  <c:v>5.6752281909287716E-2</c:v>
                </c:pt>
                <c:pt idx="5">
                  <c:v>4.4180976610692674E-2</c:v>
                </c:pt>
                <c:pt idx="6">
                  <c:v>3.8008038451785624E-2</c:v>
                </c:pt>
                <c:pt idx="7">
                  <c:v>3.4632449874429573E-2</c:v>
                </c:pt>
                <c:pt idx="8">
                  <c:v>3.5085146565685836E-2</c:v>
                </c:pt>
                <c:pt idx="9">
                  <c:v>3.1883949573793625E-2</c:v>
                </c:pt>
                <c:pt idx="10">
                  <c:v>3.6725244537138046E-2</c:v>
                </c:pt>
                <c:pt idx="11">
                  <c:v>3.3620668963005938E-2</c:v>
                </c:pt>
                <c:pt idx="12">
                  <c:v>3.7471909855656266E-2</c:v>
                </c:pt>
                <c:pt idx="13">
                  <c:v>7.0278566940116582E-2</c:v>
                </c:pt>
                <c:pt idx="14">
                  <c:v>9.2365770303187378E-2</c:v>
                </c:pt>
                <c:pt idx="15">
                  <c:v>0.12203379291889635</c:v>
                </c:pt>
                <c:pt idx="16">
                  <c:v>0.14216221014826791</c:v>
                </c:pt>
                <c:pt idx="17">
                  <c:v>0.14239286991674976</c:v>
                </c:pt>
                <c:pt idx="18">
                  <c:v>0.13906312021816661</c:v>
                </c:pt>
                <c:pt idx="19">
                  <c:v>0.16066301965728749</c:v>
                </c:pt>
                <c:pt idx="20">
                  <c:v>0.16480033358339261</c:v>
                </c:pt>
                <c:pt idx="21">
                  <c:v>0.17797750430003786</c:v>
                </c:pt>
                <c:pt idx="22">
                  <c:v>0.1725699014856561</c:v>
                </c:pt>
                <c:pt idx="23">
                  <c:v>0.19916127588943786</c:v>
                </c:pt>
                <c:pt idx="24">
                  <c:v>0.17128771778491203</c:v>
                </c:pt>
                <c:pt idx="25">
                  <c:v>0.15379889348308737</c:v>
                </c:pt>
                <c:pt idx="26">
                  <c:v>0.14458139661566138</c:v>
                </c:pt>
                <c:pt idx="27">
                  <c:v>0.15476926177654274</c:v>
                </c:pt>
                <c:pt idx="28">
                  <c:v>0.1264980232599065</c:v>
                </c:pt>
                <c:pt idx="29">
                  <c:v>0.12731566494916599</c:v>
                </c:pt>
                <c:pt idx="30">
                  <c:v>0.13452232222873886</c:v>
                </c:pt>
                <c:pt idx="31">
                  <c:v>0.14043252083826735</c:v>
                </c:pt>
                <c:pt idx="32">
                  <c:v>0.14128126413669737</c:v>
                </c:pt>
                <c:pt idx="33">
                  <c:v>0.12626863139821096</c:v>
                </c:pt>
                <c:pt idx="34">
                  <c:v>0.1031924824668974</c:v>
                </c:pt>
                <c:pt idx="35">
                  <c:v>0.11115689661954536</c:v>
                </c:pt>
                <c:pt idx="36">
                  <c:v>9.845337467747052E-2</c:v>
                </c:pt>
                <c:pt idx="37">
                  <c:v>0.10667888292127002</c:v>
                </c:pt>
                <c:pt idx="38">
                  <c:v>0.10538033915254304</c:v>
                </c:pt>
                <c:pt idx="39">
                  <c:v>0.11094393834167732</c:v>
                </c:pt>
                <c:pt idx="40">
                  <c:v>9.2164369760045536E-2</c:v>
                </c:pt>
              </c:numCache>
            </c:numRef>
          </c:val>
          <c:extLst>
            <c:ext xmlns:c16="http://schemas.microsoft.com/office/drawing/2014/chart" uri="{C3380CC4-5D6E-409C-BE32-E72D297353CC}">
              <c16:uniqueId val="{00000000-2181-4F69-9691-F04746960425}"/>
            </c:ext>
          </c:extLst>
        </c:ser>
        <c:dLbls>
          <c:dLblPos val="outEnd"/>
          <c:showLegendKey val="0"/>
          <c:showVal val="1"/>
          <c:showCatName val="0"/>
          <c:showSerName val="0"/>
          <c:showPercent val="0"/>
          <c:showBubbleSize val="0"/>
        </c:dLbls>
        <c:gapWidth val="219"/>
        <c:overlap val="-27"/>
        <c:axId val="1892386688"/>
        <c:axId val="1892391264"/>
      </c:barChart>
      <c:catAx>
        <c:axId val="18923866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92391264"/>
        <c:crosses val="autoZero"/>
        <c:auto val="1"/>
        <c:lblAlgn val="ctr"/>
        <c:lblOffset val="100"/>
        <c:noMultiLvlLbl val="0"/>
      </c:catAx>
      <c:valAx>
        <c:axId val="1892391264"/>
        <c:scaling>
          <c:orientation val="minMax"/>
          <c:max val="0.18000000000000002"/>
          <c:min val="0"/>
        </c:scaling>
        <c:delete val="1"/>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crossAx val="18923866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508002</xdr:colOff>
      <xdr:row>27</xdr:row>
      <xdr:rowOff>136044</xdr:rowOff>
    </xdr:from>
    <xdr:to>
      <xdr:col>5</xdr:col>
      <xdr:colOff>612321</xdr:colOff>
      <xdr:row>48</xdr:row>
      <xdr:rowOff>100060</xdr:rowOff>
    </xdr:to>
    <xdr:graphicFrame macro="">
      <xdr:nvGraphicFramePr>
        <xdr:cNvPr id="2" name="Gráfico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52914</xdr:colOff>
      <xdr:row>27</xdr:row>
      <xdr:rowOff>64576</xdr:rowOff>
    </xdr:from>
    <xdr:to>
      <xdr:col>15</xdr:col>
      <xdr:colOff>48432</xdr:colOff>
      <xdr:row>48</xdr:row>
      <xdr:rowOff>121226</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26"/>
  <sheetViews>
    <sheetView tabSelected="1" topLeftCell="Y1" zoomScale="85" zoomScaleNormal="85" workbookViewId="0">
      <selection activeCell="AP5" sqref="AP5"/>
    </sheetView>
  </sheetViews>
  <sheetFormatPr baseColWidth="10" defaultColWidth="11.33203125" defaultRowHeight="14.4"/>
  <cols>
    <col min="1" max="1" width="46.33203125" style="20" customWidth="1"/>
    <col min="2" max="2" width="13" style="20" bestFit="1" customWidth="1"/>
    <col min="3" max="3" width="15.88671875" style="20" bestFit="1" customWidth="1"/>
    <col min="4" max="4" width="13" style="20" bestFit="1" customWidth="1"/>
    <col min="5" max="14" width="11.33203125" style="20"/>
    <col min="15" max="15" width="10.88671875" style="20" customWidth="1"/>
    <col min="16" max="17" width="11.33203125" style="20"/>
    <col min="18" max="20" width="13" style="20" bestFit="1" customWidth="1"/>
    <col min="21" max="25" width="11.33203125" style="20"/>
    <col min="26" max="26" width="11" style="20" bestFit="1" customWidth="1"/>
    <col min="27" max="31" width="11.33203125" style="20"/>
    <col min="32" max="34" width="13.109375" style="20" bestFit="1" customWidth="1"/>
    <col min="35" max="38" width="12.44140625" style="20" bestFit="1" customWidth="1"/>
    <col min="39" max="39" width="12.21875" style="20" bestFit="1" customWidth="1"/>
    <col min="40" max="42" width="12.44140625" style="20" bestFit="1" customWidth="1"/>
    <col min="43" max="16384" width="11.33203125" style="20"/>
  </cols>
  <sheetData>
    <row r="1" spans="1:42">
      <c r="A1" s="38" t="s">
        <v>5</v>
      </c>
      <c r="B1" s="21"/>
      <c r="C1" s="21"/>
      <c r="D1" s="21"/>
      <c r="E1" s="21"/>
      <c r="F1" s="21"/>
      <c r="G1" s="21"/>
      <c r="H1" s="21"/>
      <c r="I1" s="21"/>
      <c r="J1" s="21"/>
      <c r="K1" s="21"/>
      <c r="L1" s="21"/>
      <c r="M1" s="21"/>
      <c r="N1" s="21"/>
      <c r="O1" s="21"/>
      <c r="P1" s="21"/>
      <c r="Q1" s="21"/>
      <c r="R1" s="21"/>
    </row>
    <row r="2" spans="1:42">
      <c r="A2" s="6"/>
      <c r="B2" s="21"/>
      <c r="C2" s="21"/>
      <c r="D2" s="21"/>
      <c r="E2" s="21"/>
      <c r="F2" s="21"/>
      <c r="G2" s="21"/>
      <c r="H2" s="21"/>
      <c r="I2" s="21"/>
      <c r="J2" s="21"/>
      <c r="K2" s="21"/>
      <c r="L2" s="21"/>
      <c r="M2" s="21"/>
      <c r="N2" s="21"/>
      <c r="O2" s="21"/>
      <c r="P2" s="21"/>
      <c r="Q2" s="21"/>
      <c r="R2" s="21"/>
    </row>
    <row r="3" spans="1:42">
      <c r="A3" s="7" t="s">
        <v>0</v>
      </c>
      <c r="B3" s="21"/>
      <c r="C3" s="21"/>
      <c r="D3" s="21"/>
      <c r="E3" s="21"/>
      <c r="F3" s="21"/>
      <c r="G3" s="21"/>
      <c r="H3" s="21"/>
      <c r="I3" s="21"/>
      <c r="J3" s="21"/>
      <c r="K3" s="21"/>
      <c r="L3" s="21"/>
      <c r="M3" s="21"/>
      <c r="N3" s="21"/>
      <c r="O3" s="21"/>
      <c r="P3" s="21"/>
      <c r="Q3" s="21"/>
      <c r="R3" s="21"/>
    </row>
    <row r="4" spans="1:42" ht="16.2">
      <c r="A4" s="8"/>
      <c r="B4" s="22"/>
      <c r="C4" s="22"/>
      <c r="D4" s="22"/>
      <c r="E4" s="22"/>
      <c r="F4" s="22"/>
      <c r="G4" s="22"/>
      <c r="H4" s="22"/>
      <c r="I4" s="22"/>
      <c r="J4" s="22"/>
      <c r="K4" s="22"/>
      <c r="L4" s="22"/>
      <c r="M4" s="22"/>
      <c r="N4" s="22"/>
      <c r="O4" s="22"/>
      <c r="P4" s="22"/>
      <c r="Q4" s="22"/>
      <c r="R4" s="22"/>
      <c r="T4" s="39"/>
      <c r="U4" s="39"/>
      <c r="V4" s="39"/>
      <c r="W4" s="39"/>
      <c r="X4" s="39"/>
    </row>
    <row r="5" spans="1:42" ht="16.2">
      <c r="A5" s="9"/>
      <c r="B5" s="44">
        <v>2014</v>
      </c>
      <c r="C5" s="45"/>
      <c r="D5" s="45"/>
      <c r="E5" s="46"/>
      <c r="F5" s="44">
        <v>2015</v>
      </c>
      <c r="G5" s="45"/>
      <c r="H5" s="45"/>
      <c r="I5" s="46"/>
      <c r="J5" s="44">
        <v>2016</v>
      </c>
      <c r="K5" s="45"/>
      <c r="L5" s="45"/>
      <c r="M5" s="46"/>
      <c r="N5" s="44">
        <v>2017</v>
      </c>
      <c r="O5" s="45"/>
      <c r="P5" s="45"/>
      <c r="Q5" s="46"/>
      <c r="R5" s="44">
        <v>2018</v>
      </c>
      <c r="S5" s="45"/>
      <c r="T5" s="45"/>
      <c r="U5" s="46"/>
      <c r="V5" s="41">
        <v>2019</v>
      </c>
      <c r="W5" s="42"/>
      <c r="X5" s="42"/>
      <c r="Y5" s="42"/>
      <c r="Z5" s="41">
        <v>2020</v>
      </c>
      <c r="AA5" s="42"/>
      <c r="AB5" s="42"/>
      <c r="AC5" s="42"/>
      <c r="AD5" s="41">
        <v>2021</v>
      </c>
      <c r="AE5" s="42"/>
      <c r="AF5" s="42"/>
      <c r="AG5" s="42"/>
      <c r="AH5" s="41">
        <v>2022</v>
      </c>
      <c r="AI5" s="42"/>
      <c r="AJ5" s="42"/>
      <c r="AK5" s="42"/>
      <c r="AL5" s="41">
        <v>2023</v>
      </c>
      <c r="AM5" s="42"/>
      <c r="AN5" s="42"/>
      <c r="AO5" s="42"/>
      <c r="AP5" s="2">
        <v>2024</v>
      </c>
    </row>
    <row r="6" spans="1:42" ht="16.2">
      <c r="A6" s="9"/>
      <c r="B6" s="1" t="s">
        <v>1</v>
      </c>
      <c r="C6" s="1" t="s">
        <v>2</v>
      </c>
      <c r="D6" s="1" t="s">
        <v>3</v>
      </c>
      <c r="E6" s="1" t="s">
        <v>4</v>
      </c>
      <c r="F6" s="1" t="s">
        <v>1</v>
      </c>
      <c r="G6" s="1" t="s">
        <v>2</v>
      </c>
      <c r="H6" s="1" t="s">
        <v>3</v>
      </c>
      <c r="I6" s="1" t="s">
        <v>4</v>
      </c>
      <c r="J6" s="1" t="s">
        <v>1</v>
      </c>
      <c r="K6" s="1" t="s">
        <v>2</v>
      </c>
      <c r="L6" s="1" t="s">
        <v>3</v>
      </c>
      <c r="M6" s="1" t="s">
        <v>4</v>
      </c>
      <c r="N6" s="1" t="s">
        <v>1</v>
      </c>
      <c r="O6" s="1" t="s">
        <v>2</v>
      </c>
      <c r="P6" s="1" t="s">
        <v>3</v>
      </c>
      <c r="Q6" s="1" t="s">
        <v>4</v>
      </c>
      <c r="R6" s="2" t="s">
        <v>1</v>
      </c>
      <c r="S6" s="2" t="s">
        <v>2</v>
      </c>
      <c r="T6" s="1" t="s">
        <v>3</v>
      </c>
      <c r="U6" s="37" t="s">
        <v>4</v>
      </c>
      <c r="V6" s="2" t="s">
        <v>1</v>
      </c>
      <c r="W6" s="2" t="s">
        <v>2</v>
      </c>
      <c r="X6" s="1" t="s">
        <v>3</v>
      </c>
      <c r="Y6" s="37" t="s">
        <v>4</v>
      </c>
      <c r="Z6" s="2" t="s">
        <v>1</v>
      </c>
      <c r="AA6" s="2" t="s">
        <v>2</v>
      </c>
      <c r="AB6" s="1" t="s">
        <v>3</v>
      </c>
      <c r="AC6" s="37" t="s">
        <v>4</v>
      </c>
      <c r="AD6" s="2" t="s">
        <v>1</v>
      </c>
      <c r="AE6" s="2" t="s">
        <v>2</v>
      </c>
      <c r="AF6" s="2" t="s">
        <v>3</v>
      </c>
      <c r="AG6" s="2" t="s">
        <v>4</v>
      </c>
      <c r="AH6" s="2" t="s">
        <v>1</v>
      </c>
      <c r="AI6" s="2" t="s">
        <v>2</v>
      </c>
      <c r="AJ6" s="2" t="s">
        <v>3</v>
      </c>
      <c r="AK6" s="2" t="s">
        <v>4</v>
      </c>
      <c r="AL6" s="2" t="s">
        <v>1</v>
      </c>
      <c r="AM6" s="2" t="s">
        <v>2</v>
      </c>
      <c r="AN6" s="2" t="s">
        <v>3</v>
      </c>
      <c r="AO6" s="2" t="s">
        <v>4</v>
      </c>
      <c r="AP6" s="2" t="s">
        <v>4</v>
      </c>
    </row>
    <row r="7" spans="1:42" ht="15.6">
      <c r="A7" s="10" t="s">
        <v>13</v>
      </c>
      <c r="B7" s="23">
        <v>5546.7759857691344</v>
      </c>
      <c r="C7" s="23">
        <v>5602.4165019828861</v>
      </c>
      <c r="D7" s="23">
        <v>5525.3841952537623</v>
      </c>
      <c r="E7" s="23">
        <v>7079.6744151736748</v>
      </c>
      <c r="F7" s="23">
        <v>7163.0320895796694</v>
      </c>
      <c r="G7" s="23">
        <v>8183.1528730956989</v>
      </c>
      <c r="H7" s="23">
        <v>7766.8559633343393</v>
      </c>
      <c r="I7" s="23">
        <v>7945.1683426206882</v>
      </c>
      <c r="J7" s="23">
        <v>10554.432554681172</v>
      </c>
      <c r="K7" s="23">
        <v>10907.113458659744</v>
      </c>
      <c r="L7" s="23">
        <v>11421.665203154478</v>
      </c>
      <c r="M7" s="23">
        <v>10556.324559047409</v>
      </c>
      <c r="N7" s="23">
        <v>11044.592884002217</v>
      </c>
      <c r="O7" s="23">
        <v>15194.200259306201</v>
      </c>
      <c r="P7" s="23">
        <v>16778.573317544564</v>
      </c>
      <c r="Q7" s="23">
        <v>18921.501995450999</v>
      </c>
      <c r="R7" s="23">
        <v>21899.611478919302</v>
      </c>
      <c r="S7" s="23">
        <v>21000.6476172271</v>
      </c>
      <c r="T7" s="23">
        <v>21234.77852172</v>
      </c>
      <c r="U7" s="31">
        <v>22120.762890570499</v>
      </c>
      <c r="V7" s="23">
        <v>23359.370454895001</v>
      </c>
      <c r="W7" s="23">
        <v>25730.445826277301</v>
      </c>
      <c r="X7" s="23">
        <v>25972.535208702098</v>
      </c>
      <c r="Y7" s="23">
        <v>27247.701592007099</v>
      </c>
      <c r="Z7" s="23">
        <v>26656.8728979392</v>
      </c>
      <c r="AA7" s="23">
        <v>29928.049302062402</v>
      </c>
      <c r="AB7" s="23">
        <v>29799.0357679874</v>
      </c>
      <c r="AC7" s="23">
        <v>32550.989884438</v>
      </c>
      <c r="AD7" s="23">
        <f t="shared" ref="AD7:AG7" si="0">AD8+AD9</f>
        <v>32704.369307157871</v>
      </c>
      <c r="AE7" s="23">
        <f t="shared" si="0"/>
        <v>36834.171926833493</v>
      </c>
      <c r="AF7" s="23">
        <f t="shared" si="0"/>
        <v>43243.335921635706</v>
      </c>
      <c r="AG7" s="23">
        <f t="shared" si="0"/>
        <v>43406.879377330151</v>
      </c>
      <c r="AH7" s="23">
        <v>46812.229011119904</v>
      </c>
      <c r="AI7" s="23">
        <v>39934.278390795298</v>
      </c>
      <c r="AJ7" s="23">
        <v>35088.441806648603</v>
      </c>
      <c r="AK7" s="23">
        <v>38602.638529345</v>
      </c>
      <c r="AL7" s="23">
        <v>39440.403331261499</v>
      </c>
      <c r="AM7" s="23">
        <v>40318.769873552403</v>
      </c>
      <c r="AN7" s="23">
        <v>39878</v>
      </c>
      <c r="AO7" s="23">
        <v>44278</v>
      </c>
      <c r="AP7" s="23">
        <v>42632.104792999999</v>
      </c>
    </row>
    <row r="8" spans="1:42" ht="15.6">
      <c r="A8" s="11" t="s">
        <v>11</v>
      </c>
      <c r="B8" s="24">
        <v>1523.2465478973386</v>
      </c>
      <c r="C8" s="24">
        <v>1394.3462019968849</v>
      </c>
      <c r="D8" s="24">
        <v>1456.7736144838495</v>
      </c>
      <c r="E8" s="24">
        <v>1576.0450177890466</v>
      </c>
      <c r="F8" s="24">
        <v>1575.9492437583428</v>
      </c>
      <c r="G8" s="24">
        <v>1369.2878665975734</v>
      </c>
      <c r="H8" s="24">
        <v>1126.0791078512184</v>
      </c>
      <c r="I8" s="24">
        <v>1080.0443898485466</v>
      </c>
      <c r="J8" s="24">
        <v>1152.1239460240695</v>
      </c>
      <c r="K8" s="24">
        <v>1287.8303585336614</v>
      </c>
      <c r="L8" s="24">
        <v>1550.5007017603475</v>
      </c>
      <c r="M8" s="24">
        <v>1455.2570636128794</v>
      </c>
      <c r="N8" s="24">
        <v>1672.7402088936417</v>
      </c>
      <c r="O8" s="24">
        <v>3450.0883976465225</v>
      </c>
      <c r="P8" s="24">
        <v>4811.3604480666363</v>
      </c>
      <c r="Q8" s="24">
        <v>6849.5967710732702</v>
      </c>
      <c r="R8" s="24">
        <v>7971.5696816906302</v>
      </c>
      <c r="S8" s="24">
        <v>7624.9900677080695</v>
      </c>
      <c r="T8" s="24">
        <v>7839.6369236623996</v>
      </c>
      <c r="U8" s="32">
        <v>8949.4413890635296</v>
      </c>
      <c r="V8" s="24">
        <v>9670.3958244382302</v>
      </c>
      <c r="W8" s="24">
        <v>11056.433057444299</v>
      </c>
      <c r="X8" s="24">
        <v>10198.248765766701</v>
      </c>
      <c r="Y8" s="32">
        <v>11665.9867056619</v>
      </c>
      <c r="Z8" s="24">
        <v>8749.8065000999995</v>
      </c>
      <c r="AA8" s="24">
        <v>8762.5498005000009</v>
      </c>
      <c r="AB8" s="24">
        <v>8989.5614218999999</v>
      </c>
      <c r="AC8" s="32">
        <v>10898.3956101522</v>
      </c>
      <c r="AD8" s="24">
        <v>8525.1173218520707</v>
      </c>
      <c r="AE8" s="24">
        <v>8806.9514176037901</v>
      </c>
      <c r="AF8" s="24">
        <v>9032.3063262585092</v>
      </c>
      <c r="AG8" s="24">
        <v>9342.2066976774495</v>
      </c>
      <c r="AH8" s="24">
        <v>10135.940551583901</v>
      </c>
      <c r="AI8" s="24">
        <v>8448.8439417503305</v>
      </c>
      <c r="AJ8" s="24">
        <v>6715.5764234879298</v>
      </c>
      <c r="AK8" s="24">
        <v>8320.4794031027595</v>
      </c>
      <c r="AL8" s="24">
        <v>8062.8580863151201</v>
      </c>
      <c r="AM8" s="24">
        <v>9048.1828127333592</v>
      </c>
      <c r="AN8" s="24">
        <v>7901</v>
      </c>
      <c r="AO8" s="24">
        <v>8944</v>
      </c>
      <c r="AP8" s="24">
        <v>6944.1692941000001</v>
      </c>
    </row>
    <row r="9" spans="1:42" ht="15.6">
      <c r="A9" s="12" t="s">
        <v>6</v>
      </c>
      <c r="B9" s="25">
        <v>4023.5294378717949</v>
      </c>
      <c r="C9" s="25">
        <v>4208.0702999860023</v>
      </c>
      <c r="D9" s="25">
        <v>4068.6105807699123</v>
      </c>
      <c r="E9" s="25">
        <v>5503.6293973846286</v>
      </c>
      <c r="F9" s="25">
        <v>5587.0828458213264</v>
      </c>
      <c r="G9" s="25">
        <v>6813.8650064981257</v>
      </c>
      <c r="H9" s="25">
        <v>6640.7768554831209</v>
      </c>
      <c r="I9" s="25">
        <v>6865.1239527721418</v>
      </c>
      <c r="J9" s="25">
        <v>9402.3086086571038</v>
      </c>
      <c r="K9" s="25">
        <v>9619.283100126082</v>
      </c>
      <c r="L9" s="25">
        <v>9871.1645013941306</v>
      </c>
      <c r="M9" s="25">
        <v>9101.0674954345286</v>
      </c>
      <c r="N9" s="25">
        <v>9371.8526751085737</v>
      </c>
      <c r="O9" s="25">
        <v>11744.111861659678</v>
      </c>
      <c r="P9" s="25">
        <v>11967.212869477928</v>
      </c>
      <c r="Q9" s="25">
        <v>12071.905224377701</v>
      </c>
      <c r="R9" s="25">
        <v>13928.0417972286</v>
      </c>
      <c r="S9" s="25">
        <v>13375.657549519099</v>
      </c>
      <c r="T9" s="25">
        <v>13395.1415980576</v>
      </c>
      <c r="U9" s="33">
        <v>13171.3215015069</v>
      </c>
      <c r="V9" s="25">
        <v>13688.9746304568</v>
      </c>
      <c r="W9" s="25">
        <v>14674.012768832899</v>
      </c>
      <c r="X9" s="25">
        <v>15774.286442935399</v>
      </c>
      <c r="Y9" s="33">
        <v>15581.7148863452</v>
      </c>
      <c r="Z9" s="25">
        <v>17907.0663978392</v>
      </c>
      <c r="AA9" s="25">
        <v>21165.499501562401</v>
      </c>
      <c r="AB9" s="25">
        <v>20809.474346087401</v>
      </c>
      <c r="AC9" s="33">
        <v>21652.594274285701</v>
      </c>
      <c r="AD9" s="25">
        <v>24179.2519853058</v>
      </c>
      <c r="AE9" s="25">
        <v>28027.220509229701</v>
      </c>
      <c r="AF9" s="25">
        <v>34211.0295953772</v>
      </c>
      <c r="AG9" s="25">
        <v>34064.6726796527</v>
      </c>
      <c r="AH9" s="25">
        <v>36676.288459536001</v>
      </c>
      <c r="AI9" s="25">
        <v>31485.434449044998</v>
      </c>
      <c r="AJ9" s="25">
        <v>28372.865383160701</v>
      </c>
      <c r="AK9" s="25">
        <v>30282.159126242201</v>
      </c>
      <c r="AL9" s="25">
        <v>31377.545244946399</v>
      </c>
      <c r="AM9" s="25">
        <v>31270.587060819002</v>
      </c>
      <c r="AN9" s="25">
        <v>31977</v>
      </c>
      <c r="AO9" s="25">
        <v>35334</v>
      </c>
      <c r="AP9" s="25">
        <v>35687.935498999999</v>
      </c>
    </row>
    <row r="10" spans="1:42" ht="16.2">
      <c r="A10" s="13"/>
      <c r="B10" s="26"/>
      <c r="C10" s="26"/>
      <c r="D10" s="26"/>
      <c r="E10" s="26"/>
      <c r="F10" s="26"/>
      <c r="G10" s="26"/>
      <c r="H10" s="26"/>
      <c r="I10" s="26"/>
      <c r="J10" s="26"/>
      <c r="K10" s="26"/>
      <c r="L10" s="26"/>
      <c r="M10" s="26"/>
      <c r="N10" s="26"/>
      <c r="O10" s="26"/>
      <c r="P10" s="26"/>
      <c r="Q10" s="26"/>
      <c r="R10" s="13"/>
      <c r="AD10" s="40"/>
      <c r="AH10" s="40"/>
      <c r="AI10" s="40"/>
      <c r="AJ10" s="40"/>
      <c r="AK10" s="40"/>
      <c r="AN10" s="40"/>
      <c r="AO10" s="40"/>
      <c r="AP10" s="40"/>
    </row>
    <row r="11" spans="1:42" ht="16.2">
      <c r="A11" s="13"/>
      <c r="B11" s="44">
        <v>2014</v>
      </c>
      <c r="C11" s="45"/>
      <c r="D11" s="45"/>
      <c r="E11" s="46"/>
      <c r="F11" s="44">
        <v>2015</v>
      </c>
      <c r="G11" s="45"/>
      <c r="H11" s="45"/>
      <c r="I11" s="46"/>
      <c r="J11" s="44">
        <v>2016</v>
      </c>
      <c r="K11" s="45"/>
      <c r="L11" s="45"/>
      <c r="M11" s="46"/>
      <c r="N11" s="44">
        <v>2017</v>
      </c>
      <c r="O11" s="45"/>
      <c r="P11" s="45"/>
      <c r="Q11" s="46"/>
      <c r="R11" s="44">
        <v>2018</v>
      </c>
      <c r="S11" s="45"/>
      <c r="T11" s="45"/>
      <c r="U11" s="46"/>
      <c r="V11" s="41">
        <v>2019</v>
      </c>
      <c r="W11" s="42"/>
      <c r="X11" s="42"/>
      <c r="Y11" s="42"/>
      <c r="Z11" s="41">
        <v>2020</v>
      </c>
      <c r="AA11" s="42"/>
      <c r="AB11" s="42"/>
      <c r="AC11" s="42"/>
      <c r="AD11" s="41">
        <v>2021</v>
      </c>
      <c r="AE11" s="42"/>
      <c r="AF11" s="42"/>
      <c r="AG11" s="42"/>
      <c r="AH11" s="41">
        <v>2022</v>
      </c>
      <c r="AI11" s="42"/>
      <c r="AJ11" s="42"/>
      <c r="AK11" s="42"/>
      <c r="AL11" s="41">
        <v>2023</v>
      </c>
      <c r="AM11" s="42"/>
      <c r="AN11" s="42"/>
      <c r="AO11" s="42"/>
      <c r="AP11" s="2">
        <v>2024</v>
      </c>
    </row>
    <row r="12" spans="1:42" ht="16.2">
      <c r="A12" s="13"/>
      <c r="B12" s="1" t="s">
        <v>1</v>
      </c>
      <c r="C12" s="1" t="s">
        <v>2</v>
      </c>
      <c r="D12" s="1" t="s">
        <v>3</v>
      </c>
      <c r="E12" s="1" t="s">
        <v>4</v>
      </c>
      <c r="F12" s="1" t="s">
        <v>1</v>
      </c>
      <c r="G12" s="1" t="s">
        <v>2</v>
      </c>
      <c r="H12" s="1" t="s">
        <v>3</v>
      </c>
      <c r="I12" s="1" t="s">
        <v>4</v>
      </c>
      <c r="J12" s="1" t="s">
        <v>1</v>
      </c>
      <c r="K12" s="1" t="s">
        <v>2</v>
      </c>
      <c r="L12" s="1" t="s">
        <v>3</v>
      </c>
      <c r="M12" s="1" t="s">
        <v>4</v>
      </c>
      <c r="N12" s="1" t="s">
        <v>1</v>
      </c>
      <c r="O12" s="1" t="s">
        <v>2</v>
      </c>
      <c r="P12" s="1" t="s">
        <v>3</v>
      </c>
      <c r="Q12" s="1" t="s">
        <v>4</v>
      </c>
      <c r="R12" s="2" t="s">
        <v>1</v>
      </c>
      <c r="S12" s="2" t="s">
        <v>2</v>
      </c>
      <c r="T12" s="2" t="s">
        <v>3</v>
      </c>
      <c r="U12" s="37" t="s">
        <v>4</v>
      </c>
      <c r="V12" s="2" t="s">
        <v>1</v>
      </c>
      <c r="W12" s="2" t="s">
        <v>2</v>
      </c>
      <c r="X12" s="2" t="s">
        <v>3</v>
      </c>
      <c r="Y12" s="37" t="s">
        <v>4</v>
      </c>
      <c r="Z12" s="2" t="s">
        <v>1</v>
      </c>
      <c r="AA12" s="2" t="s">
        <v>2</v>
      </c>
      <c r="AB12" s="2" t="s">
        <v>3</v>
      </c>
      <c r="AC12" s="37" t="s">
        <v>4</v>
      </c>
      <c r="AD12" s="2" t="s">
        <v>1</v>
      </c>
      <c r="AE12" s="2" t="s">
        <v>2</v>
      </c>
      <c r="AF12" s="2" t="s">
        <v>3</v>
      </c>
      <c r="AG12" s="2" t="s">
        <v>4</v>
      </c>
      <c r="AH12" s="2" t="s">
        <v>1</v>
      </c>
      <c r="AI12" s="2" t="s">
        <v>2</v>
      </c>
      <c r="AJ12" s="2" t="s">
        <v>3</v>
      </c>
      <c r="AK12" s="2" t="s">
        <v>4</v>
      </c>
      <c r="AL12" s="2" t="s">
        <v>1</v>
      </c>
      <c r="AM12" s="2" t="s">
        <v>2</v>
      </c>
      <c r="AN12" s="2" t="s">
        <v>3</v>
      </c>
      <c r="AO12" s="2" t="s">
        <v>4</v>
      </c>
      <c r="AP12" s="2" t="s">
        <v>4</v>
      </c>
    </row>
    <row r="13" spans="1:42" s="28" customFormat="1" ht="16.8" thickBot="1">
      <c r="A13" s="14" t="s">
        <v>12</v>
      </c>
      <c r="B13" s="27">
        <f>27244238947.4369/1000000</f>
        <v>27244.238947436901</v>
      </c>
      <c r="C13" s="27">
        <f>29758329029.912/1000000</f>
        <v>29758.329029911998</v>
      </c>
      <c r="D13" s="27">
        <f>27836198656.1611/1000000</f>
        <v>27836.198656161097</v>
      </c>
      <c r="E13" s="27">
        <f>30042181993.69/1000000</f>
        <v>30042.181993689999</v>
      </c>
      <c r="F13" s="27">
        <f>27768914143/1000000</f>
        <v>27768.914143000002</v>
      </c>
      <c r="G13" s="27">
        <f>30992702553.03/1000000</f>
        <v>30992.702553029998</v>
      </c>
      <c r="H13" s="27">
        <f>29627393407.31/1000000</f>
        <v>29627.393407310003</v>
      </c>
      <c r="I13" s="27">
        <f>31185907833.97/1000000</f>
        <v>31185.907833970003</v>
      </c>
      <c r="J13" s="27">
        <f>32837940233.97/1000000</f>
        <v>32837.940233970003</v>
      </c>
      <c r="K13" s="27">
        <f>40391180382.25/1000000</f>
        <v>40391.180382250001</v>
      </c>
      <c r="L13" s="27">
        <f>42218934721.93/1000000</f>
        <v>42218.934721930003</v>
      </c>
      <c r="M13" s="27">
        <f>43284595711.47/1000000</f>
        <v>43284.59571147</v>
      </c>
      <c r="N13" s="27">
        <f>44639843961.44/1000000</f>
        <v>44639.843961440005</v>
      </c>
      <c r="O13" s="3">
        <f>49091615664.08/1000000</f>
        <v>49091.615664080004</v>
      </c>
      <c r="P13" s="3">
        <f>52090297436.74/1000000</f>
        <v>52090.297436739995</v>
      </c>
      <c r="Q13" s="27">
        <f>56128688679.09/1000000</f>
        <v>56128.688679089995</v>
      </c>
      <c r="R13" s="27">
        <f>56073760202.354/1000000</f>
        <v>56073.760202353995</v>
      </c>
      <c r="S13" s="27">
        <f>53548959805.1225/1000000</f>
        <v>53548.959805122497</v>
      </c>
      <c r="T13" s="27">
        <f>56374665773.0916/1000000</f>
        <v>56374.665773091598</v>
      </c>
      <c r="U13" s="34">
        <f>55703181778.568/1000000</f>
        <v>55703.181778568003</v>
      </c>
      <c r="V13" s="27">
        <f>58679467536.0581/1000000</f>
        <v>58679.467536058095</v>
      </c>
      <c r="W13" s="27">
        <f>62122643538.1696/1000000</f>
        <v>62122.643538169599</v>
      </c>
      <c r="X13" s="27">
        <f>59096335328.2923/1000000</f>
        <v>59096.335328292298</v>
      </c>
      <c r="Y13" s="34">
        <v>58575.577273054536</v>
      </c>
      <c r="Z13" s="27">
        <v>51082.509669999999</v>
      </c>
      <c r="AA13" s="27">
        <v>56974.07570402047</v>
      </c>
      <c r="AB13" s="27">
        <v>62176.473822540385</v>
      </c>
      <c r="AC13" s="34">
        <v>70417.054943942305</v>
      </c>
      <c r="AD13" s="27">
        <v>67393.284907987196</v>
      </c>
      <c r="AE13" s="27">
        <v>69174.138320843616</v>
      </c>
      <c r="AF13" s="27">
        <v>67143.550428011265</v>
      </c>
      <c r="AG13" s="27">
        <v>66524.524674997738</v>
      </c>
      <c r="AH13" s="27">
        <v>71742.991638132735</v>
      </c>
      <c r="AI13" s="27">
        <f>AI17-AI15</f>
        <v>66911.661654947166</v>
      </c>
      <c r="AJ13" s="27">
        <f>AJ17-AJ15</f>
        <v>65078.155529809897</v>
      </c>
      <c r="AK13" s="27">
        <v>74853.469790373056</v>
      </c>
      <c r="AL13" s="27">
        <f>81895192650.62/1000000</f>
        <v>81895.192650619996</v>
      </c>
      <c r="AM13" s="27">
        <v>84817</v>
      </c>
      <c r="AN13" s="27">
        <v>74976.035032141313</v>
      </c>
      <c r="AO13" s="27">
        <v>80617.293145434407</v>
      </c>
      <c r="AP13" s="27">
        <v>75345.486679716749</v>
      </c>
    </row>
    <row r="14" spans="1:42" ht="16.2">
      <c r="A14" s="15" t="s">
        <v>7</v>
      </c>
      <c r="B14" s="4">
        <f>+B8/B13</f>
        <v>5.5910776250207697E-2</v>
      </c>
      <c r="C14" s="4">
        <f t="shared" ref="C14:U14" si="1">+C8/C13</f>
        <v>4.6855661841608727E-2</v>
      </c>
      <c r="D14" s="4">
        <f t="shared" si="1"/>
        <v>5.2333784238223061E-2</v>
      </c>
      <c r="E14" s="4">
        <f t="shared" si="1"/>
        <v>5.2461070175264767E-2</v>
      </c>
      <c r="F14" s="4">
        <f t="shared" si="1"/>
        <v>5.6752281909287716E-2</v>
      </c>
      <c r="G14" s="4">
        <f t="shared" si="1"/>
        <v>4.4180976610692674E-2</v>
      </c>
      <c r="H14" s="4">
        <f t="shared" si="1"/>
        <v>3.8008038451785624E-2</v>
      </c>
      <c r="I14" s="4">
        <f t="shared" si="1"/>
        <v>3.4632449874429573E-2</v>
      </c>
      <c r="J14" s="4">
        <f t="shared" si="1"/>
        <v>3.5085146565685836E-2</v>
      </c>
      <c r="K14" s="4">
        <f t="shared" si="1"/>
        <v>3.1883949573793625E-2</v>
      </c>
      <c r="L14" s="4">
        <f t="shared" si="1"/>
        <v>3.6725244537138046E-2</v>
      </c>
      <c r="M14" s="4">
        <f t="shared" si="1"/>
        <v>3.3620668963005938E-2</v>
      </c>
      <c r="N14" s="4">
        <f t="shared" si="1"/>
        <v>3.7471909855656266E-2</v>
      </c>
      <c r="O14" s="4">
        <f t="shared" si="1"/>
        <v>7.0278566940116582E-2</v>
      </c>
      <c r="P14" s="4">
        <f t="shared" si="1"/>
        <v>9.2365770303187378E-2</v>
      </c>
      <c r="Q14" s="4">
        <f t="shared" si="1"/>
        <v>0.12203379291889635</v>
      </c>
      <c r="R14" s="4">
        <f t="shared" si="1"/>
        <v>0.14216221014826791</v>
      </c>
      <c r="S14" s="4">
        <f t="shared" si="1"/>
        <v>0.14239286991674976</v>
      </c>
      <c r="T14" s="4">
        <f t="shared" si="1"/>
        <v>0.13906312021816661</v>
      </c>
      <c r="U14" s="4">
        <f t="shared" si="1"/>
        <v>0.16066301965728749</v>
      </c>
      <c r="V14" s="4">
        <f t="shared" ref="V14:Y14" si="2">+V8/V13</f>
        <v>0.16480033358339261</v>
      </c>
      <c r="W14" s="4">
        <f t="shared" si="2"/>
        <v>0.17797750430003786</v>
      </c>
      <c r="X14" s="4">
        <f t="shared" si="2"/>
        <v>0.1725699014856561</v>
      </c>
      <c r="Y14" s="4">
        <f t="shared" si="2"/>
        <v>0.19916127588943786</v>
      </c>
      <c r="Z14" s="4">
        <f t="shared" ref="Z14:AC14" si="3">+Z8/Z13</f>
        <v>0.17128771778491203</v>
      </c>
      <c r="AA14" s="4">
        <f t="shared" si="3"/>
        <v>0.15379889348308737</v>
      </c>
      <c r="AB14" s="4">
        <f t="shared" si="3"/>
        <v>0.14458139661566138</v>
      </c>
      <c r="AC14" s="4">
        <f t="shared" si="3"/>
        <v>0.15476926177654274</v>
      </c>
      <c r="AD14" s="4">
        <f t="shared" ref="AD14:AE14" si="4">+AD8/AD13</f>
        <v>0.1264980232599065</v>
      </c>
      <c r="AE14" s="4">
        <f t="shared" si="4"/>
        <v>0.12731566494916599</v>
      </c>
      <c r="AF14" s="4">
        <f t="shared" ref="AF14" si="5">+AF8/AF13</f>
        <v>0.13452232222873886</v>
      </c>
      <c r="AG14" s="4">
        <f t="shared" ref="AG14:AN14" si="6">+AG8/AG13</f>
        <v>0.14043252083826735</v>
      </c>
      <c r="AH14" s="4">
        <f t="shared" si="6"/>
        <v>0.14128126413669737</v>
      </c>
      <c r="AI14" s="4">
        <f t="shared" si="6"/>
        <v>0.12626863139821096</v>
      </c>
      <c r="AJ14" s="4">
        <f t="shared" si="6"/>
        <v>0.1031924824668974</v>
      </c>
      <c r="AK14" s="4">
        <f t="shared" si="6"/>
        <v>0.11115689661954536</v>
      </c>
      <c r="AL14" s="4">
        <f t="shared" si="6"/>
        <v>9.845337467747052E-2</v>
      </c>
      <c r="AM14" s="4">
        <f t="shared" si="6"/>
        <v>0.10667888292127002</v>
      </c>
      <c r="AN14" s="4">
        <f t="shared" si="6"/>
        <v>0.10538033915254304</v>
      </c>
      <c r="AO14" s="4">
        <f>+AO8/AO13</f>
        <v>0.11094393834167732</v>
      </c>
      <c r="AP14" s="4">
        <f>+AP8/AP13</f>
        <v>9.2164369760045536E-2</v>
      </c>
    </row>
    <row r="15" spans="1:42" s="28" customFormat="1" ht="16.8" thickBot="1">
      <c r="A15" s="14" t="s">
        <v>8</v>
      </c>
      <c r="B15" s="27">
        <f>5086648907.93943/1000000</f>
        <v>5086.6489079394305</v>
      </c>
      <c r="C15" s="27">
        <f>5104557118.40691/1000000</f>
        <v>5104.5571184069104</v>
      </c>
      <c r="D15" s="27">
        <f>4997496629.20089/1000000</f>
        <v>4997.4966292008894</v>
      </c>
      <c r="E15" s="27">
        <f>6544322888.79/1000000</f>
        <v>6544.3228887899995</v>
      </c>
      <c r="F15" s="27">
        <f>6371659303.13/1000000</f>
        <v>6371.6593031299999</v>
      </c>
      <c r="G15" s="27">
        <f>7920330518.62/1000000</f>
        <v>7920.3305186199996</v>
      </c>
      <c r="H15" s="27">
        <f>7863410065.99/1000000</f>
        <v>7863.4100659899996</v>
      </c>
      <c r="I15" s="27">
        <f>7777395769.96/1000000</f>
        <v>7777.3957699599996</v>
      </c>
      <c r="J15" s="27">
        <f>10131929424.6/1000000</f>
        <v>10131.929424600001</v>
      </c>
      <c r="K15" s="27">
        <f>10179668369.82/1000000</f>
        <v>10179.668369819999</v>
      </c>
      <c r="L15" s="27">
        <f>10327559279.86/1000000</f>
        <v>10327.559279860001</v>
      </c>
      <c r="M15" s="27">
        <f>10080809345.28/1000000</f>
        <v>10080.80934528</v>
      </c>
      <c r="N15" s="27">
        <f>10133194835.69/1000000</f>
        <v>10133.194835690001</v>
      </c>
      <c r="O15" s="3">
        <f>12413739739.208/1000000</f>
        <v>12413.739739208</v>
      </c>
      <c r="P15" s="3">
        <f>12714567013.22/1000000</f>
        <v>12714.567013219999</v>
      </c>
      <c r="Q15" s="27">
        <f>12807488541.34/1000000</f>
        <v>12807.488541340001</v>
      </c>
      <c r="R15" s="27">
        <f>15120016760.427/1000000</f>
        <v>15120.016760427001</v>
      </c>
      <c r="S15" s="27">
        <f>14668507585.8749/1000000</f>
        <v>14668.507585874901</v>
      </c>
      <c r="T15" s="27">
        <f>14685730418.8248/1000000</f>
        <v>14685.7304188248</v>
      </c>
      <c r="U15" s="34">
        <f>14544284145.7699/1000000</f>
        <v>14544.2841457699</v>
      </c>
      <c r="V15" s="27">
        <f>14376494565.6394/1000000</f>
        <v>14376.494565639401</v>
      </c>
      <c r="W15" s="27">
        <f>14976771801.3163/1000000</f>
        <v>14976.771801316299</v>
      </c>
      <c r="X15" s="27">
        <f>15657947502.6352/1000000</f>
        <v>15657.947502635201</v>
      </c>
      <c r="Y15" s="34">
        <v>15815.614454498989</v>
      </c>
      <c r="Z15" s="27">
        <v>18939.463959120119</v>
      </c>
      <c r="AA15" s="27">
        <v>21097.491386662579</v>
      </c>
      <c r="AB15" s="27">
        <v>20394.525236183468</v>
      </c>
      <c r="AC15" s="34">
        <v>21208.080780143107</v>
      </c>
      <c r="AD15" s="27">
        <v>24965.315517188243</v>
      </c>
      <c r="AE15" s="27">
        <v>28657.12269960127</v>
      </c>
      <c r="AF15" s="27">
        <v>35757.034001287917</v>
      </c>
      <c r="AG15" s="27">
        <v>36107.379440527082</v>
      </c>
      <c r="AH15" s="27">
        <v>41920.80868767589</v>
      </c>
      <c r="AI15" s="27">
        <v>41042.074239583089</v>
      </c>
      <c r="AJ15" s="27">
        <v>40245.844470190103</v>
      </c>
      <c r="AK15" s="27">
        <v>41167.387661283705</v>
      </c>
      <c r="AL15" s="27">
        <f>41429327855.93/1000000</f>
        <v>41429.327855930002</v>
      </c>
      <c r="AM15" s="27">
        <v>41752</v>
      </c>
      <c r="AN15" s="27">
        <v>44295.38225441501</v>
      </c>
      <c r="AO15" s="27">
        <v>44971.584652474055</v>
      </c>
      <c r="AP15" s="27">
        <v>46310.534538016436</v>
      </c>
    </row>
    <row r="16" spans="1:42" ht="16.2">
      <c r="A16" s="15" t="s">
        <v>7</v>
      </c>
      <c r="B16" s="4">
        <f>+B9/B15</f>
        <v>0.79099806389069249</v>
      </c>
      <c r="C16" s="4">
        <f t="shared" ref="C16:U16" si="7">+C9/C15</f>
        <v>0.82437520089878158</v>
      </c>
      <c r="D16" s="4">
        <f t="shared" si="7"/>
        <v>0.81412972987247256</v>
      </c>
      <c r="E16" s="4">
        <f t="shared" si="7"/>
        <v>0.84097766734767754</v>
      </c>
      <c r="F16" s="4">
        <f t="shared" si="7"/>
        <v>0.8768646564446313</v>
      </c>
      <c r="G16" s="4">
        <f t="shared" si="7"/>
        <v>0.86030058852712388</v>
      </c>
      <c r="H16" s="4">
        <f t="shared" si="7"/>
        <v>0.84451615771700828</v>
      </c>
      <c r="I16" s="4">
        <f t="shared" si="7"/>
        <v>0.882702148100591</v>
      </c>
      <c r="J16" s="4">
        <f t="shared" si="7"/>
        <v>0.92798796898728875</v>
      </c>
      <c r="K16" s="4">
        <f t="shared" si="7"/>
        <v>0.94495053774489257</v>
      </c>
      <c r="L16" s="4">
        <f t="shared" si="7"/>
        <v>0.95580806983544542</v>
      </c>
      <c r="M16" s="4">
        <f t="shared" si="7"/>
        <v>0.90281119141448674</v>
      </c>
      <c r="N16" s="4">
        <f t="shared" si="7"/>
        <v>0.92486652305352768</v>
      </c>
      <c r="O16" s="4">
        <f t="shared" si="7"/>
        <v>0.9460575224214387</v>
      </c>
      <c r="P16" s="4">
        <f t="shared" si="7"/>
        <v>0.94122063748100826</v>
      </c>
      <c r="Q16" s="4">
        <f t="shared" si="7"/>
        <v>0.94256615459088755</v>
      </c>
      <c r="R16" s="4">
        <f t="shared" si="7"/>
        <v>0.92116576442440801</v>
      </c>
      <c r="S16" s="4">
        <f t="shared" si="7"/>
        <v>0.91186219669676849</v>
      </c>
      <c r="T16" s="4">
        <f t="shared" si="7"/>
        <v>0.91211953481640462</v>
      </c>
      <c r="U16" s="4">
        <f t="shared" si="7"/>
        <v>0.90560122241132668</v>
      </c>
      <c r="V16" s="4">
        <f t="shared" ref="V16:Y16" si="8">+V9/V15</f>
        <v>0.95217749834331578</v>
      </c>
      <c r="W16" s="4">
        <f t="shared" si="8"/>
        <v>0.97978476026076655</v>
      </c>
      <c r="X16" s="4">
        <f t="shared" si="8"/>
        <v>1.0074300249301908</v>
      </c>
      <c r="Y16" s="4">
        <f t="shared" si="8"/>
        <v>0.98521084534358683</v>
      </c>
      <c r="Z16" s="4">
        <f t="shared" ref="Z16:AC16" si="9">+Z9/Z15</f>
        <v>0.94548961029154266</v>
      </c>
      <c r="AA16" s="4">
        <f t="shared" si="9"/>
        <v>1.0032235166567156</v>
      </c>
      <c r="AB16" s="4">
        <f t="shared" si="9"/>
        <v>1.0203461029417709</v>
      </c>
      <c r="AC16" s="4">
        <f t="shared" si="9"/>
        <v>1.0209596284902303</v>
      </c>
      <c r="AD16" s="4">
        <f t="shared" ref="AD16:AE16" si="10">+AD9/AD15</f>
        <v>0.96851377538804784</v>
      </c>
      <c r="AE16" s="4">
        <f t="shared" si="10"/>
        <v>0.9780193497799996</v>
      </c>
      <c r="AF16" s="4">
        <f t="shared" ref="AF16" si="11">+AF9/AF15</f>
        <v>0.95676362849740193</v>
      </c>
      <c r="AG16" s="4">
        <f>+AG9/AG15</f>
        <v>0.94342688966838617</v>
      </c>
      <c r="AH16" s="4">
        <f t="shared" ref="AH16:AI16" si="12">+AH9/AH15</f>
        <v>0.87489458356556704</v>
      </c>
      <c r="AI16" s="4">
        <f t="shared" si="12"/>
        <v>0.76715017533589525</v>
      </c>
      <c r="AJ16" s="4">
        <f t="shared" ref="AJ16:AO16" si="13">+AJ9/AJ15</f>
        <v>0.70498869527203833</v>
      </c>
      <c r="AK16" s="4">
        <f t="shared" si="13"/>
        <v>0.73558612403092483</v>
      </c>
      <c r="AL16" s="4">
        <f t="shared" si="13"/>
        <v>0.7573751945496543</v>
      </c>
      <c r="AM16" s="4">
        <f t="shared" si="13"/>
        <v>0.74896021893128473</v>
      </c>
      <c r="AN16" s="4">
        <f t="shared" si="13"/>
        <v>0.72190369227060436</v>
      </c>
      <c r="AO16" s="4">
        <f t="shared" si="13"/>
        <v>0.78569612952378243</v>
      </c>
      <c r="AP16" s="4">
        <f t="shared" ref="AP16" si="14">+AP9/AP15</f>
        <v>0.77062240492395273</v>
      </c>
    </row>
    <row r="17" spans="1:42" s="28" customFormat="1" ht="16.8" thickBot="1">
      <c r="A17" s="16" t="s">
        <v>9</v>
      </c>
      <c r="B17" s="27">
        <f t="shared" ref="B17:T17" si="15">B15+B13</f>
        <v>32330.887855376332</v>
      </c>
      <c r="C17" s="27">
        <f t="shared" si="15"/>
        <v>34862.88614831891</v>
      </c>
      <c r="D17" s="27">
        <f t="shared" si="15"/>
        <v>32833.695285361988</v>
      </c>
      <c r="E17" s="27">
        <f t="shared" si="15"/>
        <v>36586.504882479996</v>
      </c>
      <c r="F17" s="27">
        <f t="shared" si="15"/>
        <v>34140.573446130002</v>
      </c>
      <c r="G17" s="27">
        <f t="shared" si="15"/>
        <v>38913.033071649996</v>
      </c>
      <c r="H17" s="27">
        <f t="shared" si="15"/>
        <v>37490.803473300002</v>
      </c>
      <c r="I17" s="27">
        <f t="shared" si="15"/>
        <v>38963.303603930006</v>
      </c>
      <c r="J17" s="27">
        <f t="shared" si="15"/>
        <v>42969.869658570002</v>
      </c>
      <c r="K17" s="27">
        <f t="shared" si="15"/>
        <v>50570.84875207</v>
      </c>
      <c r="L17" s="27">
        <f t="shared" si="15"/>
        <v>52546.494001790008</v>
      </c>
      <c r="M17" s="27">
        <f t="shared" si="15"/>
        <v>53365.405056750002</v>
      </c>
      <c r="N17" s="27">
        <f t="shared" si="15"/>
        <v>54773.038797130008</v>
      </c>
      <c r="O17" s="3">
        <f t="shared" si="15"/>
        <v>61505.355403288006</v>
      </c>
      <c r="P17" s="3">
        <f t="shared" si="15"/>
        <v>64804.86444995999</v>
      </c>
      <c r="Q17" s="27">
        <f t="shared" si="15"/>
        <v>68936.177220429992</v>
      </c>
      <c r="R17" s="27">
        <f t="shared" si="15"/>
        <v>71193.77696278099</v>
      </c>
      <c r="S17" s="27">
        <f t="shared" si="15"/>
        <v>68217.467390997394</v>
      </c>
      <c r="T17" s="27">
        <f t="shared" si="15"/>
        <v>71060.396191916399</v>
      </c>
      <c r="U17" s="27">
        <f t="shared" ref="U17:X17" si="16">U15+U13</f>
        <v>70247.465924337899</v>
      </c>
      <c r="V17" s="27">
        <f t="shared" si="16"/>
        <v>73055.9621016975</v>
      </c>
      <c r="W17" s="27">
        <f t="shared" si="16"/>
        <v>77099.415339485902</v>
      </c>
      <c r="X17" s="27">
        <f t="shared" si="16"/>
        <v>74754.282830927492</v>
      </c>
      <c r="Y17" s="27">
        <f t="shared" ref="Y17:Z17" si="17">Y15+Y13</f>
        <v>74391.191727553523</v>
      </c>
      <c r="Z17" s="27">
        <f t="shared" si="17"/>
        <v>70021.973629120126</v>
      </c>
      <c r="AA17" s="27">
        <f>+AA13+AA15</f>
        <v>78071.567090683049</v>
      </c>
      <c r="AB17" s="27">
        <f t="shared" ref="AB17:AD17" si="18">AB15+AB13</f>
        <v>82570.999058723857</v>
      </c>
      <c r="AC17" s="27">
        <f t="shared" si="18"/>
        <v>91625.135724085412</v>
      </c>
      <c r="AD17" s="27">
        <f t="shared" si="18"/>
        <v>92358.600425175435</v>
      </c>
      <c r="AE17" s="27">
        <f t="shared" ref="AE17" si="19">AE15+AE13</f>
        <v>97831.261020444887</v>
      </c>
      <c r="AF17" s="27">
        <f>AF15+AF13</f>
        <v>102900.58442929918</v>
      </c>
      <c r="AG17" s="27">
        <f>AG15+AG13</f>
        <v>102631.90411552481</v>
      </c>
      <c r="AH17" s="27">
        <f>AH15+AH13</f>
        <v>113663.80032580862</v>
      </c>
      <c r="AI17" s="27">
        <v>107953.73589453025</v>
      </c>
      <c r="AJ17" s="27">
        <v>105324</v>
      </c>
      <c r="AK17" s="27">
        <v>116020.85745165676</v>
      </c>
      <c r="AL17" s="27">
        <f>+AL15+AL13</f>
        <v>123324.52050655</v>
      </c>
      <c r="AM17" s="27">
        <f>AM13+AM15</f>
        <v>126569</v>
      </c>
      <c r="AN17" s="27">
        <f t="shared" ref="AN17:AO17" si="20">AN13+AN15</f>
        <v>119271.41728655633</v>
      </c>
      <c r="AO17" s="27">
        <f t="shared" si="20"/>
        <v>125588.87779790847</v>
      </c>
      <c r="AP17" s="27">
        <f t="shared" ref="AP17" si="21">AP13+AP15</f>
        <v>121656.02121773319</v>
      </c>
    </row>
    <row r="18" spans="1:42" ht="16.2">
      <c r="A18" s="15" t="s">
        <v>7</v>
      </c>
      <c r="B18" s="5">
        <f t="shared" ref="B18:U18" si="22">+B7/B17</f>
        <v>0.1715627486192513</v>
      </c>
      <c r="C18" s="5">
        <f t="shared" si="22"/>
        <v>0.16069858582987784</v>
      </c>
      <c r="D18" s="5">
        <f t="shared" si="22"/>
        <v>0.168283957904583</v>
      </c>
      <c r="E18" s="5">
        <f t="shared" si="22"/>
        <v>0.19350507619993743</v>
      </c>
      <c r="F18" s="5">
        <f t="shared" si="22"/>
        <v>0.20980995239819658</v>
      </c>
      <c r="G18" s="5">
        <f t="shared" si="22"/>
        <v>0.21029337029648087</v>
      </c>
      <c r="H18" s="5">
        <f t="shared" si="22"/>
        <v>0.20716696479619853</v>
      </c>
      <c r="I18" s="5">
        <f t="shared" si="22"/>
        <v>0.2039141347814076</v>
      </c>
      <c r="J18" s="5">
        <f t="shared" si="22"/>
        <v>0.24562403001322983</v>
      </c>
      <c r="K18" s="5">
        <f t="shared" si="22"/>
        <v>0.21567985762179415</v>
      </c>
      <c r="L18" s="5">
        <f t="shared" si="22"/>
        <v>0.21736303097149348</v>
      </c>
      <c r="M18" s="5">
        <f t="shared" si="22"/>
        <v>0.19781213218229243</v>
      </c>
      <c r="N18" s="5">
        <f t="shared" si="22"/>
        <v>0.20164287259849695</v>
      </c>
      <c r="O18" s="5">
        <f t="shared" si="22"/>
        <v>0.24703865475906081</v>
      </c>
      <c r="P18" s="5">
        <f t="shared" si="22"/>
        <v>0.25890916461217783</v>
      </c>
      <c r="Q18" s="5">
        <f t="shared" si="22"/>
        <v>0.27447855042712471</v>
      </c>
      <c r="R18" s="5">
        <f t="shared" si="22"/>
        <v>0.30760569832343748</v>
      </c>
      <c r="S18" s="5">
        <f t="shared" si="22"/>
        <v>0.30784853821762576</v>
      </c>
      <c r="T18" s="5">
        <f t="shared" si="22"/>
        <v>0.29882719010417785</v>
      </c>
      <c r="U18" s="5">
        <f t="shared" si="22"/>
        <v>0.31489766355979754</v>
      </c>
      <c r="V18" s="5">
        <f t="shared" ref="V18:Y18" si="23">+V7/V17</f>
        <v>0.319746257292151</v>
      </c>
      <c r="W18" s="5">
        <f t="shared" si="23"/>
        <v>0.33373075156251725</v>
      </c>
      <c r="X18" s="5">
        <f t="shared" si="23"/>
        <v>0.34743875835775778</v>
      </c>
      <c r="Y18" s="5">
        <f t="shared" si="23"/>
        <v>0.36627591196277215</v>
      </c>
      <c r="Z18" s="5">
        <f t="shared" ref="Z18:AC18" si="24">+Z7/Z17</f>
        <v>0.38069296702675876</v>
      </c>
      <c r="AA18" s="5">
        <f t="shared" si="24"/>
        <v>0.38334121393131321</v>
      </c>
      <c r="AB18" s="5">
        <f t="shared" si="24"/>
        <v>0.3608898536736192</v>
      </c>
      <c r="AC18" s="5">
        <f t="shared" si="24"/>
        <v>0.35526266484843366</v>
      </c>
      <c r="AD18" s="5">
        <f t="shared" ref="AD18" si="25">+AD7/AD17</f>
        <v>0.3541020452519027</v>
      </c>
      <c r="AE18" s="5">
        <f t="shared" ref="AE18:AO18" si="26">+AE7/AE17</f>
        <v>0.37650717718067483</v>
      </c>
      <c r="AF18" s="5">
        <f t="shared" si="26"/>
        <v>0.42024383205857579</v>
      </c>
      <c r="AG18" s="5">
        <f t="shared" si="26"/>
        <v>0.42293748470719572</v>
      </c>
      <c r="AH18" s="5">
        <f t="shared" si="26"/>
        <v>0.41184817749306479</v>
      </c>
      <c r="AI18" s="5">
        <f t="shared" si="26"/>
        <v>0.36992030020907007</v>
      </c>
      <c r="AJ18" s="5">
        <f t="shared" si="26"/>
        <v>0.33314763782849688</v>
      </c>
      <c r="AK18" s="5">
        <f t="shared" si="26"/>
        <v>0.33272154142999538</v>
      </c>
      <c r="AL18" s="5">
        <f t="shared" si="26"/>
        <v>0.31980990616676869</v>
      </c>
      <c r="AM18" s="5">
        <f t="shared" si="26"/>
        <v>0.31855169807419198</v>
      </c>
      <c r="AN18" s="5">
        <f t="shared" si="26"/>
        <v>0.33434665997294932</v>
      </c>
      <c r="AO18" s="5">
        <f t="shared" si="26"/>
        <v>0.35256306749750571</v>
      </c>
      <c r="AP18" s="5">
        <f t="shared" ref="AP18" si="27">+AP7/AP17</f>
        <v>0.3504315229634169</v>
      </c>
    </row>
    <row r="19" spans="1:42" ht="16.2">
      <c r="A19" s="13"/>
      <c r="B19" s="13"/>
      <c r="C19" s="13"/>
      <c r="D19" s="13"/>
      <c r="E19" s="13"/>
      <c r="F19" s="13"/>
      <c r="G19" s="13"/>
      <c r="H19" s="13"/>
      <c r="I19" s="13"/>
      <c r="J19" s="13"/>
      <c r="K19" s="13"/>
      <c r="L19" s="13"/>
      <c r="M19" s="13"/>
      <c r="N19" s="13"/>
      <c r="O19" s="13"/>
      <c r="P19" s="13"/>
      <c r="Q19" s="13"/>
      <c r="R19" s="13"/>
    </row>
    <row r="20" spans="1:42" ht="16.2">
      <c r="A20" s="13"/>
      <c r="B20" s="44">
        <v>2014</v>
      </c>
      <c r="C20" s="45"/>
      <c r="D20" s="45"/>
      <c r="E20" s="46"/>
      <c r="F20" s="44">
        <v>2015</v>
      </c>
      <c r="G20" s="45"/>
      <c r="H20" s="45"/>
      <c r="I20" s="46"/>
      <c r="J20" s="44">
        <v>2016</v>
      </c>
      <c r="K20" s="45"/>
      <c r="L20" s="45"/>
      <c r="M20" s="46"/>
      <c r="N20" s="44">
        <v>2017</v>
      </c>
      <c r="O20" s="45"/>
      <c r="P20" s="45"/>
      <c r="Q20" s="46"/>
      <c r="R20" s="44">
        <v>2018</v>
      </c>
      <c r="S20" s="45"/>
      <c r="T20" s="45"/>
      <c r="U20" s="46"/>
      <c r="V20" s="41">
        <v>2019</v>
      </c>
      <c r="W20" s="42"/>
      <c r="X20" s="42"/>
      <c r="Y20" s="42"/>
      <c r="Z20" s="41">
        <v>2020</v>
      </c>
      <c r="AA20" s="42"/>
      <c r="AB20" s="42"/>
      <c r="AC20" s="42"/>
      <c r="AD20" s="41">
        <v>2021</v>
      </c>
      <c r="AE20" s="42"/>
      <c r="AF20" s="42"/>
      <c r="AG20" s="42"/>
      <c r="AH20" s="41">
        <v>2022</v>
      </c>
      <c r="AI20" s="42"/>
      <c r="AJ20" s="42"/>
      <c r="AK20" s="42"/>
      <c r="AL20" s="41">
        <v>2023</v>
      </c>
      <c r="AM20" s="42"/>
      <c r="AN20" s="42"/>
      <c r="AO20" s="42"/>
      <c r="AP20" s="2">
        <v>2024</v>
      </c>
    </row>
    <row r="21" spans="1:42" ht="16.2">
      <c r="A21" s="17" t="s">
        <v>10</v>
      </c>
      <c r="B21" s="1" t="s">
        <v>1</v>
      </c>
      <c r="C21" s="1" t="s">
        <v>2</v>
      </c>
      <c r="D21" s="1" t="s">
        <v>3</v>
      </c>
      <c r="E21" s="1" t="s">
        <v>4</v>
      </c>
      <c r="F21" s="1" t="s">
        <v>1</v>
      </c>
      <c r="G21" s="1" t="s">
        <v>2</v>
      </c>
      <c r="H21" s="1" t="s">
        <v>3</v>
      </c>
      <c r="I21" s="1" t="s">
        <v>4</v>
      </c>
      <c r="J21" s="1" t="s">
        <v>1</v>
      </c>
      <c r="K21" s="1" t="s">
        <v>2</v>
      </c>
      <c r="L21" s="1" t="s">
        <v>3</v>
      </c>
      <c r="M21" s="1" t="s">
        <v>4</v>
      </c>
      <c r="N21" s="1" t="s">
        <v>1</v>
      </c>
      <c r="O21" s="1" t="s">
        <v>2</v>
      </c>
      <c r="P21" s="1" t="s">
        <v>3</v>
      </c>
      <c r="Q21" s="1" t="s">
        <v>4</v>
      </c>
      <c r="R21" s="2" t="s">
        <v>1</v>
      </c>
      <c r="S21" s="2" t="s">
        <v>2</v>
      </c>
      <c r="T21" s="2" t="s">
        <v>3</v>
      </c>
      <c r="U21" s="37" t="s">
        <v>4</v>
      </c>
      <c r="V21" s="2" t="s">
        <v>1</v>
      </c>
      <c r="W21" s="2" t="s">
        <v>2</v>
      </c>
      <c r="X21" s="1" t="s">
        <v>3</v>
      </c>
      <c r="Y21" s="37" t="s">
        <v>4</v>
      </c>
      <c r="Z21" s="2" t="s">
        <v>1</v>
      </c>
      <c r="AA21" s="2" t="s">
        <v>2</v>
      </c>
      <c r="AB21" s="1" t="s">
        <v>3</v>
      </c>
      <c r="AC21" s="37" t="s">
        <v>4</v>
      </c>
      <c r="AD21" s="2" t="s">
        <v>1</v>
      </c>
      <c r="AE21" s="2" t="s">
        <v>2</v>
      </c>
      <c r="AF21" s="2" t="s">
        <v>3</v>
      </c>
      <c r="AG21" s="2" t="s">
        <v>4</v>
      </c>
      <c r="AH21" s="2" t="s">
        <v>1</v>
      </c>
      <c r="AI21" s="2" t="s">
        <v>2</v>
      </c>
      <c r="AJ21" s="2" t="s">
        <v>3</v>
      </c>
      <c r="AK21" s="2" t="s">
        <v>4</v>
      </c>
      <c r="AL21" s="2" t="s">
        <v>1</v>
      </c>
      <c r="AM21" s="2" t="s">
        <v>2</v>
      </c>
      <c r="AN21" s="2" t="s">
        <v>3</v>
      </c>
      <c r="AO21" s="2" t="s">
        <v>4</v>
      </c>
      <c r="AP21" s="2" t="s">
        <v>4</v>
      </c>
    </row>
    <row r="22" spans="1:42">
      <c r="A22" s="18" t="s">
        <v>11</v>
      </c>
      <c r="B22" s="29">
        <f t="shared" ref="B22:T22" si="28">+B8/B17</f>
        <v>4.7114281386616379E-2</v>
      </c>
      <c r="C22" s="29">
        <f t="shared" si="28"/>
        <v>3.9995145441052947E-2</v>
      </c>
      <c r="D22" s="29">
        <f t="shared" si="28"/>
        <v>4.4368250415399102E-2</v>
      </c>
      <c r="E22" s="29">
        <f t="shared" si="28"/>
        <v>4.3077222676817094E-2</v>
      </c>
      <c r="F22" s="29">
        <f t="shared" si="28"/>
        <v>4.6160596752863985E-2</v>
      </c>
      <c r="G22" s="29">
        <f t="shared" si="28"/>
        <v>3.5188412686215538E-2</v>
      </c>
      <c r="H22" s="29">
        <f t="shared" si="28"/>
        <v>3.0036142294287808E-2</v>
      </c>
      <c r="I22" s="29">
        <f t="shared" si="28"/>
        <v>2.7719528118750402E-2</v>
      </c>
      <c r="J22" s="29">
        <f t="shared" si="28"/>
        <v>2.6812367716695817E-2</v>
      </c>
      <c r="K22" s="29">
        <f t="shared" si="28"/>
        <v>2.5465864036560135E-2</v>
      </c>
      <c r="L22" s="29">
        <f t="shared" si="28"/>
        <v>2.950721510949007E-2</v>
      </c>
      <c r="M22" s="29">
        <f t="shared" si="28"/>
        <v>2.7269671467223484E-2</v>
      </c>
      <c r="N22" s="29">
        <f t="shared" si="28"/>
        <v>3.0539481570288369E-2</v>
      </c>
      <c r="O22" s="29">
        <f t="shared" si="28"/>
        <v>5.6094113675539944E-2</v>
      </c>
      <c r="P22" s="29">
        <f t="shared" si="28"/>
        <v>7.424381624595168E-2</v>
      </c>
      <c r="Q22" s="29">
        <f t="shared" si="28"/>
        <v>9.9361424541587681E-2</v>
      </c>
      <c r="R22" s="29">
        <f t="shared" si="28"/>
        <v>0.11197003476663478</v>
      </c>
      <c r="S22" s="29">
        <f t="shared" si="28"/>
        <v>0.11177474566747597</v>
      </c>
      <c r="T22" s="29">
        <f t="shared" si="28"/>
        <v>0.11032357464612914</v>
      </c>
      <c r="U22" s="35">
        <f t="shared" ref="U22" si="29">+U8/U17</f>
        <v>0.12739877903500163</v>
      </c>
      <c r="V22" s="29">
        <f>+V8/V17</f>
        <v>0.13236970051775601</v>
      </c>
      <c r="W22" s="29">
        <f t="shared" ref="W22:X22" si="30">+W8/W17</f>
        <v>0.1434048884645929</v>
      </c>
      <c r="X22" s="29">
        <f t="shared" si="30"/>
        <v>0.13642360517098642</v>
      </c>
      <c r="Y22" s="29">
        <f t="shared" ref="Y22" si="31">+Y8/Y17</f>
        <v>0.15681946255662646</v>
      </c>
      <c r="Z22" s="29">
        <f>+Z8/Z17</f>
        <v>0.12495801027323809</v>
      </c>
      <c r="AA22" s="29">
        <f>+AA8/AA17</f>
        <v>0.11223740123369076</v>
      </c>
      <c r="AB22" s="29">
        <f t="shared" ref="AB22" si="32">+AB8/AB17</f>
        <v>0.1088706873403178</v>
      </c>
      <c r="AC22" s="29">
        <f t="shared" ref="AC22:AH22" si="33">+AC8/AC17</f>
        <v>0.11894547848715872</v>
      </c>
      <c r="AD22" s="29">
        <f t="shared" si="33"/>
        <v>9.230453127923606E-2</v>
      </c>
      <c r="AE22" s="29">
        <f t="shared" si="33"/>
        <v>9.0021853196426693E-2</v>
      </c>
      <c r="AF22" s="29">
        <f t="shared" si="33"/>
        <v>8.7777016781322714E-2</v>
      </c>
      <c r="AG22" s="29">
        <f t="shared" si="33"/>
        <v>9.1026340962763866E-2</v>
      </c>
      <c r="AH22" s="29">
        <f t="shared" si="33"/>
        <v>8.9174746247529996E-2</v>
      </c>
      <c r="AI22" s="29">
        <f t="shared" ref="AI22:AJ22" si="34">+AI8/AI17</f>
        <v>7.8263562365315162E-2</v>
      </c>
      <c r="AJ22" s="29">
        <f t="shared" si="34"/>
        <v>6.3761122094564679E-2</v>
      </c>
      <c r="AK22" s="29">
        <f t="shared" ref="AK22:AL22" si="35">+AK8/AK17</f>
        <v>7.17153758889406E-2</v>
      </c>
      <c r="AL22" s="29">
        <f t="shared" si="35"/>
        <v>6.537919671771103E-2</v>
      </c>
      <c r="AM22" s="29">
        <f t="shared" ref="AM22:AO22" si="36">+AM8/AM17</f>
        <v>7.1488143326828527E-2</v>
      </c>
      <c r="AN22" s="29">
        <f t="shared" si="36"/>
        <v>6.6243867807971132E-2</v>
      </c>
      <c r="AO22" s="29">
        <f t="shared" si="36"/>
        <v>7.1216497486284183E-2</v>
      </c>
      <c r="AP22" s="29">
        <f>+AP8/AP17</f>
        <v>5.7080358412114368E-2</v>
      </c>
    </row>
    <row r="23" spans="1:42">
      <c r="A23" s="19" t="s">
        <v>6</v>
      </c>
      <c r="B23" s="30">
        <f t="shared" ref="B23:T23" si="37">+B9/B17</f>
        <v>0.12444846723263489</v>
      </c>
      <c r="C23" s="30">
        <f t="shared" si="37"/>
        <v>0.12070344038882494</v>
      </c>
      <c r="D23" s="30">
        <f t="shared" si="37"/>
        <v>0.12391570748918389</v>
      </c>
      <c r="E23" s="30">
        <f t="shared" si="37"/>
        <v>0.15042785352312035</v>
      </c>
      <c r="F23" s="30">
        <f t="shared" si="37"/>
        <v>0.16364935564533259</v>
      </c>
      <c r="G23" s="30">
        <f t="shared" si="37"/>
        <v>0.17510495761026534</v>
      </c>
      <c r="H23" s="30">
        <f t="shared" si="37"/>
        <v>0.17713082250191073</v>
      </c>
      <c r="I23" s="30">
        <f t="shared" si="37"/>
        <v>0.17619460666265721</v>
      </c>
      <c r="J23" s="30">
        <f t="shared" si="37"/>
        <v>0.21881166229653404</v>
      </c>
      <c r="K23" s="30">
        <f t="shared" si="37"/>
        <v>0.190213993585234</v>
      </c>
      <c r="L23" s="30">
        <f t="shared" si="37"/>
        <v>0.18785581586200342</v>
      </c>
      <c r="M23" s="30">
        <f t="shared" si="37"/>
        <v>0.17054246071506896</v>
      </c>
      <c r="N23" s="30">
        <f t="shared" si="37"/>
        <v>0.17110339102820857</v>
      </c>
      <c r="O23" s="30">
        <f t="shared" si="37"/>
        <v>0.19094454108352085</v>
      </c>
      <c r="P23" s="30">
        <f t="shared" si="37"/>
        <v>0.18466534836622617</v>
      </c>
      <c r="Q23" s="30">
        <f t="shared" si="37"/>
        <v>0.1751171258855366</v>
      </c>
      <c r="R23" s="30">
        <f t="shared" si="37"/>
        <v>0.19563566355680168</v>
      </c>
      <c r="S23" s="30">
        <f t="shared" si="37"/>
        <v>0.19607379255015078</v>
      </c>
      <c r="T23" s="30">
        <f t="shared" si="37"/>
        <v>0.18850361545804875</v>
      </c>
      <c r="U23" s="36">
        <f t="shared" ref="U23:X23" si="38">+U9/U17</f>
        <v>0.18749888452479496</v>
      </c>
      <c r="V23" s="30">
        <f t="shared" si="38"/>
        <v>0.18737655677439538</v>
      </c>
      <c r="W23" s="30">
        <f t="shared" si="38"/>
        <v>0.19032586309792301</v>
      </c>
      <c r="X23" s="30">
        <f t="shared" si="38"/>
        <v>0.21101515318677139</v>
      </c>
      <c r="Y23" s="30">
        <f t="shared" ref="Y23:Z23" si="39">+Y9/Y17</f>
        <v>0.20945644940614572</v>
      </c>
      <c r="Z23" s="30">
        <f t="shared" si="39"/>
        <v>0.25573495675352065</v>
      </c>
      <c r="AA23" s="30">
        <f t="shared" ref="AA23:AD23" si="40">+AA9/AA17</f>
        <v>0.27110381269762246</v>
      </c>
      <c r="AB23" s="30">
        <f t="shared" si="40"/>
        <v>0.2520191663333014</v>
      </c>
      <c r="AC23" s="30">
        <f t="shared" si="40"/>
        <v>0.23631718636127383</v>
      </c>
      <c r="AD23" s="30">
        <f t="shared" si="40"/>
        <v>0.26179751397266665</v>
      </c>
      <c r="AE23" s="30">
        <f t="shared" ref="AE23:AF23" si="41">+AE9/AE17</f>
        <v>0.28648532398424814</v>
      </c>
      <c r="AF23" s="30">
        <f t="shared" si="41"/>
        <v>0.33246681527725314</v>
      </c>
      <c r="AG23" s="30">
        <f t="shared" ref="AG23:AL23" si="42">+AG9/AG17</f>
        <v>0.33191114374443181</v>
      </c>
      <c r="AH23" s="30">
        <f t="shared" si="42"/>
        <v>0.32267343124553477</v>
      </c>
      <c r="AI23" s="30">
        <f t="shared" si="42"/>
        <v>0.29165673784375523</v>
      </c>
      <c r="AJ23" s="30">
        <f t="shared" si="42"/>
        <v>0.26938651573393246</v>
      </c>
      <c r="AK23" s="30">
        <f t="shared" si="42"/>
        <v>0.26100616554105444</v>
      </c>
      <c r="AL23" s="30">
        <f t="shared" si="42"/>
        <v>0.25443070944905782</v>
      </c>
      <c r="AM23" s="30">
        <f t="shared" ref="AM23:AO23" si="43">+AM9/AM17</f>
        <v>0.24706355474736311</v>
      </c>
      <c r="AN23" s="30">
        <f t="shared" si="43"/>
        <v>0.26810279216497818</v>
      </c>
      <c r="AO23" s="30">
        <f t="shared" si="43"/>
        <v>0.28134657001122154</v>
      </c>
      <c r="AP23" s="30">
        <f t="shared" ref="AP23" si="44">+AP9/AP17</f>
        <v>0.29335116455212451</v>
      </c>
    </row>
    <row r="25" spans="1:42">
      <c r="A25" s="20" t="s">
        <v>14</v>
      </c>
    </row>
    <row r="26" spans="1:42" ht="49.5" customHeight="1">
      <c r="A26" s="43" t="s">
        <v>15</v>
      </c>
      <c r="B26" s="43"/>
      <c r="C26" s="43"/>
      <c r="D26" s="43"/>
      <c r="E26" s="43"/>
    </row>
  </sheetData>
  <mergeCells count="31">
    <mergeCell ref="V11:Y11"/>
    <mergeCell ref="V20:Y20"/>
    <mergeCell ref="V5:Y5"/>
    <mergeCell ref="Z5:AC5"/>
    <mergeCell ref="Z11:AC11"/>
    <mergeCell ref="Z20:AC20"/>
    <mergeCell ref="N5:Q5"/>
    <mergeCell ref="J5:M5"/>
    <mergeCell ref="N20:Q20"/>
    <mergeCell ref="R20:U20"/>
    <mergeCell ref="R5:U5"/>
    <mergeCell ref="R11:U11"/>
    <mergeCell ref="F5:I5"/>
    <mergeCell ref="B5:E5"/>
    <mergeCell ref="B20:E20"/>
    <mergeCell ref="F20:I20"/>
    <mergeCell ref="J20:M20"/>
    <mergeCell ref="A26:E26"/>
    <mergeCell ref="B11:E11"/>
    <mergeCell ref="F11:I11"/>
    <mergeCell ref="J11:M11"/>
    <mergeCell ref="N11:Q11"/>
    <mergeCell ref="AL5:AO5"/>
    <mergeCell ref="AL11:AO11"/>
    <mergeCell ref="AL20:AO20"/>
    <mergeCell ref="AD11:AG11"/>
    <mergeCell ref="AD20:AG20"/>
    <mergeCell ref="AD5:AG5"/>
    <mergeCell ref="AH11:AK11"/>
    <mergeCell ref="AH5:AK5"/>
    <mergeCell ref="AH20:AK2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Trimestral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2016-08-17T21:04:39Z</dcterms:created>
  <dcterms:modified xsi:type="dcterms:W3CDTF">2024-07-19T19:39:07Z</dcterms:modified>
</cp:coreProperties>
</file>